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13_ Lidická 406\rozpočet\"/>
    </mc:Choice>
  </mc:AlternateContent>
  <xr:revisionPtr revIDLastSave="0" documentId="8_{13544DFD-1D5E-4E5D-9CDC-9D5E74F24447}" xr6:coauthVersionLast="47" xr6:coauthVersionMax="47" xr10:uidLastSave="{00000000-0000-0000-0000-000000000000}"/>
  <bookViews>
    <workbookView xWindow="28680" yWindow="-120" windowWidth="29040" windowHeight="15840" tabRatio="731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ÚT - Vytápění" sheetId="4" r:id="rId4"/>
    <sheet name="EL - Elektroinstalace" sheetId="5" r:id="rId5"/>
    <sheet name="VRN - Vedlejší rozpočtové..." sheetId="6" r:id="rId6"/>
    <sheet name="Pokyny pro vyplnění" sheetId="7" r:id="rId7"/>
  </sheets>
  <definedNames>
    <definedName name="_xlnm._FilterDatabase" localSheetId="1" hidden="1">'ARS - Stavební část'!$C$102:$K$504</definedName>
    <definedName name="_xlnm._FilterDatabase" localSheetId="4" hidden="1">'EL - Elektroinstalace'!$C$85:$K$123</definedName>
    <definedName name="_xlnm._FilterDatabase" localSheetId="3" hidden="1">'ÚT - Vytápění'!$C$86:$K$94</definedName>
    <definedName name="_xlnm._FilterDatabase" localSheetId="5" hidden="1">'VRN - Vedlejší rozpočtové...'!$C$84:$K$109</definedName>
    <definedName name="_xlnm._FilterDatabase" localSheetId="2" hidden="1">'ZTI - Zdravotně technické...'!$C$88:$K$121</definedName>
    <definedName name="_xlnm.Print_Titles" localSheetId="1">'ARS - Stavební část'!$102:$102</definedName>
    <definedName name="_xlnm.Print_Titles" localSheetId="4">'EL - Elektroinstalace'!$85:$85</definedName>
    <definedName name="_xlnm.Print_Titles" localSheetId="0">'Rekapitulace stavby'!$54:$54</definedName>
    <definedName name="_xlnm.Print_Titles" localSheetId="3">'ÚT - Vytápění'!$86:$86</definedName>
    <definedName name="_xlnm.Print_Titles" localSheetId="5">'VRN - Vedlejší rozpočtové...'!$84:$84</definedName>
    <definedName name="_xlnm.Print_Titles" localSheetId="2">'ZTI - Zdravotně technické...'!$88:$88</definedName>
    <definedName name="_xlnm.Print_Area" localSheetId="1">'ARS - Stavební část'!$C$4:$J$41,'ARS - Stavební část'!$C$47:$J$82,'ARS - Stavební část'!$C$88:$K$504</definedName>
    <definedName name="_xlnm.Print_Area" localSheetId="4">'EL - Elektroinstalace'!$C$4:$J$41,'EL - Elektroinstalace'!$C$47:$J$65,'EL - Elektroinstalace'!$C$71:$K$123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stavby'!$C$44:$AQ$63</definedName>
    <definedName name="_xlnm.Print_Area" localSheetId="3">'ÚT - Vytápění'!$C$4:$J$41,'ÚT - Vytápění'!$C$47:$J$66,'ÚT - Vytápění'!$C$72:$K$94</definedName>
    <definedName name="_xlnm.Print_Area" localSheetId="5">'VRN - Vedlejší rozpočtové...'!$C$4:$J$39,'VRN - Vedlejší rozpočtové...'!$C$45:$J$66,'VRN - Vedlejší rozpočtové...'!$C$72:$K$109</definedName>
    <definedName name="_xlnm.Print_Area" localSheetId="2">'ZTI - Zdravotně technické...'!$C$4:$J$41,'ZTI - Zdravotně technické...'!$C$47:$J$68,'ZTI - Zdravotně technické...'!$C$74:$K$121</definedName>
  </definedNames>
  <calcPr calcId="191029"/>
</workbook>
</file>

<file path=xl/calcChain.xml><?xml version="1.0" encoding="utf-8"?>
<calcChain xmlns="http://schemas.openxmlformats.org/spreadsheetml/2006/main">
  <c r="AQ61" i="1" l="1"/>
  <c r="AQ60" i="1"/>
  <c r="AQ59" i="1"/>
  <c r="AQ58" i="1"/>
  <c r="AQ57" i="1"/>
  <c r="AQ56" i="1" s="1"/>
  <c r="AN27" i="1" s="1"/>
  <c r="V88" i="5"/>
  <c r="U86" i="5" s="1"/>
  <c r="V89" i="5"/>
  <c r="V90" i="5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113" i="5"/>
  <c r="V114" i="5"/>
  <c r="V115" i="5"/>
  <c r="V116" i="5"/>
  <c r="V117" i="5"/>
  <c r="V118" i="5"/>
  <c r="V119" i="5"/>
  <c r="V120" i="5"/>
  <c r="V121" i="5"/>
  <c r="V122" i="5"/>
  <c r="V123" i="5"/>
  <c r="V87" i="5"/>
  <c r="V89" i="4"/>
  <c r="V90" i="4"/>
  <c r="V91" i="4"/>
  <c r="V92" i="4"/>
  <c r="V93" i="4"/>
  <c r="V94" i="4"/>
  <c r="V88" i="4"/>
  <c r="U87" i="4" s="1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90" i="3"/>
  <c r="U89" i="3" s="1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104" i="2"/>
  <c r="J37" i="6"/>
  <c r="J36" i="6"/>
  <c r="AY62" i="1"/>
  <c r="J35" i="6"/>
  <c r="AX62" i="1"/>
  <c r="BI108" i="6"/>
  <c r="BH108" i="6"/>
  <c r="BG108" i="6"/>
  <c r="BE108" i="6"/>
  <c r="T108" i="6"/>
  <c r="R108" i="6"/>
  <c r="P108" i="6"/>
  <c r="BI107" i="6"/>
  <c r="BH107" i="6"/>
  <c r="BG107" i="6"/>
  <c r="BE107" i="6"/>
  <c r="T107" i="6"/>
  <c r="R107" i="6"/>
  <c r="P107" i="6"/>
  <c r="BI105" i="6"/>
  <c r="BH105" i="6"/>
  <c r="BG105" i="6"/>
  <c r="BE105" i="6"/>
  <c r="T105" i="6"/>
  <c r="R105" i="6"/>
  <c r="P105" i="6"/>
  <c r="BI101" i="6"/>
  <c r="BH101" i="6"/>
  <c r="BG101" i="6"/>
  <c r="BE101" i="6"/>
  <c r="T101" i="6"/>
  <c r="T100" i="6"/>
  <c r="R101" i="6"/>
  <c r="R100" i="6" s="1"/>
  <c r="P101" i="6"/>
  <c r="P100" i="6"/>
  <c r="BI98" i="6"/>
  <c r="BH98" i="6"/>
  <c r="BG98" i="6"/>
  <c r="BE98" i="6"/>
  <c r="T98" i="6"/>
  <c r="T97" i="6" s="1"/>
  <c r="R98" i="6"/>
  <c r="R97" i="6"/>
  <c r="P98" i="6"/>
  <c r="P97" i="6"/>
  <c r="BI95" i="6"/>
  <c r="BH95" i="6"/>
  <c r="BG95" i="6"/>
  <c r="BE95" i="6"/>
  <c r="T95" i="6"/>
  <c r="R95" i="6"/>
  <c r="P95" i="6"/>
  <c r="BI93" i="6"/>
  <c r="BH93" i="6"/>
  <c r="BG93" i="6"/>
  <c r="BE93" i="6"/>
  <c r="T93" i="6"/>
  <c r="R93" i="6"/>
  <c r="P93" i="6"/>
  <c r="BI90" i="6"/>
  <c r="BH90" i="6"/>
  <c r="BG90" i="6"/>
  <c r="BE90" i="6"/>
  <c r="T90" i="6"/>
  <c r="R90" i="6"/>
  <c r="P90" i="6"/>
  <c r="BI88" i="6"/>
  <c r="BH88" i="6"/>
  <c r="BG88" i="6"/>
  <c r="BE88" i="6"/>
  <c r="T88" i="6"/>
  <c r="R88" i="6"/>
  <c r="P88" i="6"/>
  <c r="J81" i="6"/>
  <c r="F81" i="6"/>
  <c r="F79" i="6"/>
  <c r="E77" i="6"/>
  <c r="J54" i="6"/>
  <c r="F54" i="6"/>
  <c r="F52" i="6"/>
  <c r="E50" i="6"/>
  <c r="J24" i="6"/>
  <c r="E24" i="6"/>
  <c r="J82" i="6" s="1"/>
  <c r="J23" i="6"/>
  <c r="J18" i="6"/>
  <c r="E18" i="6"/>
  <c r="F55" i="6" s="1"/>
  <c r="J17" i="6"/>
  <c r="J12" i="6"/>
  <c r="J79" i="6" s="1"/>
  <c r="E7" i="6"/>
  <c r="E48" i="6" s="1"/>
  <c r="J39" i="5"/>
  <c r="J38" i="5"/>
  <c r="AY61" i="1" s="1"/>
  <c r="J37" i="5"/>
  <c r="AX61" i="1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20" i="5"/>
  <c r="BH120" i="5"/>
  <c r="BG120" i="5"/>
  <c r="BE120" i="5"/>
  <c r="T120" i="5"/>
  <c r="R120" i="5"/>
  <c r="P120" i="5"/>
  <c r="BI119" i="5"/>
  <c r="BH119" i="5"/>
  <c r="BG119" i="5"/>
  <c r="BE119" i="5"/>
  <c r="T119" i="5"/>
  <c r="R119" i="5"/>
  <c r="P119" i="5"/>
  <c r="BI118" i="5"/>
  <c r="BH118" i="5"/>
  <c r="BG118" i="5"/>
  <c r="BE118" i="5"/>
  <c r="T118" i="5"/>
  <c r="R118" i="5"/>
  <c r="P118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5" i="5"/>
  <c r="BH115" i="5"/>
  <c r="BG115" i="5"/>
  <c r="BE115" i="5"/>
  <c r="T115" i="5"/>
  <c r="R115" i="5"/>
  <c r="P115" i="5"/>
  <c r="BI114" i="5"/>
  <c r="BH114" i="5"/>
  <c r="BG114" i="5"/>
  <c r="BE114" i="5"/>
  <c r="T114" i="5"/>
  <c r="R114" i="5"/>
  <c r="P114" i="5"/>
  <c r="BI113" i="5"/>
  <c r="BH113" i="5"/>
  <c r="BG113" i="5"/>
  <c r="BE113" i="5"/>
  <c r="T113" i="5"/>
  <c r="R113" i="5"/>
  <c r="P113" i="5"/>
  <c r="BI112" i="5"/>
  <c r="BH112" i="5"/>
  <c r="BG112" i="5"/>
  <c r="BE112" i="5"/>
  <c r="T112" i="5"/>
  <c r="R112" i="5"/>
  <c r="P112" i="5"/>
  <c r="BI111" i="5"/>
  <c r="BH111" i="5"/>
  <c r="BG111" i="5"/>
  <c r="BE111" i="5"/>
  <c r="T111" i="5"/>
  <c r="R111" i="5"/>
  <c r="P111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7" i="5"/>
  <c r="BH107" i="5"/>
  <c r="BG107" i="5"/>
  <c r="BE107" i="5"/>
  <c r="T107" i="5"/>
  <c r="R107" i="5"/>
  <c r="P107" i="5"/>
  <c r="BI106" i="5"/>
  <c r="BH106" i="5"/>
  <c r="BG106" i="5"/>
  <c r="BE106" i="5"/>
  <c r="T106" i="5"/>
  <c r="R106" i="5"/>
  <c r="P106" i="5"/>
  <c r="BI105" i="5"/>
  <c r="BH105" i="5"/>
  <c r="BG105" i="5"/>
  <c r="BE105" i="5"/>
  <c r="T105" i="5"/>
  <c r="R105" i="5"/>
  <c r="P105" i="5"/>
  <c r="BI104" i="5"/>
  <c r="BH104" i="5"/>
  <c r="BG104" i="5"/>
  <c r="BE104" i="5"/>
  <c r="T104" i="5"/>
  <c r="R104" i="5"/>
  <c r="P104" i="5"/>
  <c r="BI103" i="5"/>
  <c r="BH103" i="5"/>
  <c r="BG103" i="5"/>
  <c r="BE103" i="5"/>
  <c r="T103" i="5"/>
  <c r="R103" i="5"/>
  <c r="P103" i="5"/>
  <c r="BI102" i="5"/>
  <c r="BH102" i="5"/>
  <c r="BG102" i="5"/>
  <c r="BE102" i="5"/>
  <c r="T102" i="5"/>
  <c r="R102" i="5"/>
  <c r="P102" i="5"/>
  <c r="BI101" i="5"/>
  <c r="BH101" i="5"/>
  <c r="BG101" i="5"/>
  <c r="BE101" i="5"/>
  <c r="T101" i="5"/>
  <c r="R101" i="5"/>
  <c r="P101" i="5"/>
  <c r="BI100" i="5"/>
  <c r="BH100" i="5"/>
  <c r="BG100" i="5"/>
  <c r="BE100" i="5"/>
  <c r="T100" i="5"/>
  <c r="R100" i="5"/>
  <c r="P100" i="5"/>
  <c r="BI99" i="5"/>
  <c r="BH99" i="5"/>
  <c r="BG99" i="5"/>
  <c r="BE99" i="5"/>
  <c r="T99" i="5"/>
  <c r="R99" i="5"/>
  <c r="P99" i="5"/>
  <c r="BI98" i="5"/>
  <c r="BH98" i="5"/>
  <c r="BG98" i="5"/>
  <c r="BE98" i="5"/>
  <c r="T98" i="5"/>
  <c r="R98" i="5"/>
  <c r="P98" i="5"/>
  <c r="BI97" i="5"/>
  <c r="BH97" i="5"/>
  <c r="BG97" i="5"/>
  <c r="BE97" i="5"/>
  <c r="T97" i="5"/>
  <c r="R97" i="5"/>
  <c r="P97" i="5"/>
  <c r="BI96" i="5"/>
  <c r="BH96" i="5"/>
  <c r="BG96" i="5"/>
  <c r="BE96" i="5"/>
  <c r="T96" i="5"/>
  <c r="R96" i="5"/>
  <c r="P96" i="5"/>
  <c r="BI95" i="5"/>
  <c r="BH95" i="5"/>
  <c r="BG95" i="5"/>
  <c r="BE95" i="5"/>
  <c r="T95" i="5"/>
  <c r="R95" i="5"/>
  <c r="P95" i="5"/>
  <c r="BI94" i="5"/>
  <c r="BH94" i="5"/>
  <c r="BG94" i="5"/>
  <c r="BE94" i="5"/>
  <c r="T94" i="5"/>
  <c r="R94" i="5"/>
  <c r="P94" i="5"/>
  <c r="BI93" i="5"/>
  <c r="BH93" i="5"/>
  <c r="BG93" i="5"/>
  <c r="BE93" i="5"/>
  <c r="T93" i="5"/>
  <c r="R93" i="5"/>
  <c r="P93" i="5"/>
  <c r="BI92" i="5"/>
  <c r="BH92" i="5"/>
  <c r="BG92" i="5"/>
  <c r="BE92" i="5"/>
  <c r="T92" i="5"/>
  <c r="R92" i="5"/>
  <c r="P92" i="5"/>
  <c r="BI91" i="5"/>
  <c r="BH91" i="5"/>
  <c r="BG91" i="5"/>
  <c r="BE91" i="5"/>
  <c r="T91" i="5"/>
  <c r="R91" i="5"/>
  <c r="P91" i="5"/>
  <c r="BI90" i="5"/>
  <c r="BH90" i="5"/>
  <c r="BG90" i="5"/>
  <c r="BE90" i="5"/>
  <c r="T90" i="5"/>
  <c r="R90" i="5"/>
  <c r="P90" i="5"/>
  <c r="BI89" i="5"/>
  <c r="BH89" i="5"/>
  <c r="BG89" i="5"/>
  <c r="BE89" i="5"/>
  <c r="T89" i="5"/>
  <c r="R89" i="5"/>
  <c r="P89" i="5"/>
  <c r="BI88" i="5"/>
  <c r="BH88" i="5"/>
  <c r="BG88" i="5"/>
  <c r="BE88" i="5"/>
  <c r="T88" i="5"/>
  <c r="R88" i="5"/>
  <c r="P88" i="5"/>
  <c r="J82" i="5"/>
  <c r="F82" i="5"/>
  <c r="F80" i="5"/>
  <c r="E78" i="5"/>
  <c r="J58" i="5"/>
  <c r="F58" i="5"/>
  <c r="F56" i="5"/>
  <c r="E54" i="5"/>
  <c r="J26" i="5"/>
  <c r="E26" i="5"/>
  <c r="J83" i="5" s="1"/>
  <c r="J25" i="5"/>
  <c r="J20" i="5"/>
  <c r="E20" i="5"/>
  <c r="F83" i="5" s="1"/>
  <c r="J19" i="5"/>
  <c r="J14" i="5"/>
  <c r="J56" i="5" s="1"/>
  <c r="E7" i="5"/>
  <c r="E74" i="5" s="1"/>
  <c r="J39" i="4"/>
  <c r="J38" i="4"/>
  <c r="AY60" i="1" s="1"/>
  <c r="J37" i="4"/>
  <c r="AX60" i="1"/>
  <c r="BI94" i="4"/>
  <c r="BH94" i="4"/>
  <c r="BG94" i="4"/>
  <c r="BE94" i="4"/>
  <c r="T94" i="4"/>
  <c r="T93" i="4" s="1"/>
  <c r="R94" i="4"/>
  <c r="R93" i="4"/>
  <c r="P94" i="4"/>
  <c r="P93" i="4" s="1"/>
  <c r="BI91" i="4"/>
  <c r="BH91" i="4"/>
  <c r="BG91" i="4"/>
  <c r="BE91" i="4"/>
  <c r="T91" i="4"/>
  <c r="R91" i="4"/>
  <c r="P91" i="4"/>
  <c r="BI89" i="4"/>
  <c r="BH89" i="4"/>
  <c r="BG89" i="4"/>
  <c r="BE89" i="4"/>
  <c r="T89" i="4"/>
  <c r="R89" i="4"/>
  <c r="P89" i="4"/>
  <c r="J83" i="4"/>
  <c r="F83" i="4"/>
  <c r="F81" i="4"/>
  <c r="E79" i="4"/>
  <c r="J58" i="4"/>
  <c r="F58" i="4"/>
  <c r="F56" i="4"/>
  <c r="E54" i="4"/>
  <c r="J26" i="4"/>
  <c r="E26" i="4"/>
  <c r="J84" i="4" s="1"/>
  <c r="J25" i="4"/>
  <c r="J20" i="4"/>
  <c r="E20" i="4"/>
  <c r="F59" i="4" s="1"/>
  <c r="J19" i="4"/>
  <c r="J14" i="4"/>
  <c r="J81" i="4" s="1"/>
  <c r="E7" i="4"/>
  <c r="E75" i="4" s="1"/>
  <c r="J39" i="3"/>
  <c r="J38" i="3"/>
  <c r="AY59" i="1"/>
  <c r="J37" i="3"/>
  <c r="AX59" i="1" s="1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7" i="3"/>
  <c r="BH107" i="3"/>
  <c r="BG107" i="3"/>
  <c r="BE107" i="3"/>
  <c r="T107" i="3"/>
  <c r="R107" i="3"/>
  <c r="P107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86" i="3" s="1"/>
  <c r="J25" i="3"/>
  <c r="J20" i="3"/>
  <c r="E20" i="3"/>
  <c r="F59" i="3"/>
  <c r="J19" i="3"/>
  <c r="J14" i="3"/>
  <c r="J83" i="3" s="1"/>
  <c r="E7" i="3"/>
  <c r="E50" i="3" s="1"/>
  <c r="J39" i="2"/>
  <c r="J38" i="2"/>
  <c r="AY58" i="1"/>
  <c r="J37" i="2"/>
  <c r="AX58" i="1"/>
  <c r="BI503" i="2"/>
  <c r="BH503" i="2"/>
  <c r="BG503" i="2"/>
  <c r="BE503" i="2"/>
  <c r="T503" i="2"/>
  <c r="R503" i="2"/>
  <c r="P503" i="2"/>
  <c r="BI486" i="2"/>
  <c r="BH486" i="2"/>
  <c r="BG486" i="2"/>
  <c r="BE486" i="2"/>
  <c r="T486" i="2"/>
  <c r="R486" i="2"/>
  <c r="P486" i="2"/>
  <c r="BI484" i="2"/>
  <c r="BH484" i="2"/>
  <c r="BG484" i="2"/>
  <c r="BE484" i="2"/>
  <c r="T484" i="2"/>
  <c r="R484" i="2"/>
  <c r="P484" i="2"/>
  <c r="BI479" i="2"/>
  <c r="BH479" i="2"/>
  <c r="BG479" i="2"/>
  <c r="BE479" i="2"/>
  <c r="T479" i="2"/>
  <c r="R479" i="2"/>
  <c r="P479" i="2"/>
  <c r="BI476" i="2"/>
  <c r="BH476" i="2"/>
  <c r="BG476" i="2"/>
  <c r="BE476" i="2"/>
  <c r="T476" i="2"/>
  <c r="R476" i="2"/>
  <c r="P476" i="2"/>
  <c r="BI472" i="2"/>
  <c r="BH472" i="2"/>
  <c r="BG472" i="2"/>
  <c r="BE472" i="2"/>
  <c r="T472" i="2"/>
  <c r="R472" i="2"/>
  <c r="P472" i="2"/>
  <c r="BI467" i="2"/>
  <c r="BH467" i="2"/>
  <c r="BG467" i="2"/>
  <c r="BE467" i="2"/>
  <c r="T467" i="2"/>
  <c r="R467" i="2"/>
  <c r="P467" i="2"/>
  <c r="BI461" i="2"/>
  <c r="BH461" i="2"/>
  <c r="BG461" i="2"/>
  <c r="BE461" i="2"/>
  <c r="T461" i="2"/>
  <c r="R461" i="2"/>
  <c r="P461" i="2"/>
  <c r="BI459" i="2"/>
  <c r="BH459" i="2"/>
  <c r="BG459" i="2"/>
  <c r="BE459" i="2"/>
  <c r="T459" i="2"/>
  <c r="R459" i="2"/>
  <c r="P459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R451" i="2"/>
  <c r="P451" i="2"/>
  <c r="BI443" i="2"/>
  <c r="BH443" i="2"/>
  <c r="BG443" i="2"/>
  <c r="BE443" i="2"/>
  <c r="T443" i="2"/>
  <c r="R443" i="2"/>
  <c r="P443" i="2"/>
  <c r="BI441" i="2"/>
  <c r="BH441" i="2"/>
  <c r="BG441" i="2"/>
  <c r="BE441" i="2"/>
  <c r="T441" i="2"/>
  <c r="R441" i="2"/>
  <c r="P441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1" i="2"/>
  <c r="BH431" i="2"/>
  <c r="BG431" i="2"/>
  <c r="BE431" i="2"/>
  <c r="T431" i="2"/>
  <c r="R431" i="2"/>
  <c r="P431" i="2"/>
  <c r="BI429" i="2"/>
  <c r="BH429" i="2"/>
  <c r="BG429" i="2"/>
  <c r="BE429" i="2"/>
  <c r="T429" i="2"/>
  <c r="R429" i="2"/>
  <c r="P429" i="2"/>
  <c r="BI423" i="2"/>
  <c r="BH423" i="2"/>
  <c r="BG423" i="2"/>
  <c r="BE423" i="2"/>
  <c r="T423" i="2"/>
  <c r="R423" i="2"/>
  <c r="P423" i="2"/>
  <c r="BI421" i="2"/>
  <c r="BH421" i="2"/>
  <c r="BG421" i="2"/>
  <c r="BE421" i="2"/>
  <c r="T421" i="2"/>
  <c r="R421" i="2"/>
  <c r="P421" i="2"/>
  <c r="BI414" i="2"/>
  <c r="BH414" i="2"/>
  <c r="BG414" i="2"/>
  <c r="BE414" i="2"/>
  <c r="T414" i="2"/>
  <c r="R414" i="2"/>
  <c r="P414" i="2"/>
  <c r="BI408" i="2"/>
  <c r="BH408" i="2"/>
  <c r="BG408" i="2"/>
  <c r="BE408" i="2"/>
  <c r="T408" i="2"/>
  <c r="R408" i="2"/>
  <c r="P408" i="2"/>
  <c r="BI402" i="2"/>
  <c r="BH402" i="2"/>
  <c r="BG402" i="2"/>
  <c r="BE402" i="2"/>
  <c r="T402" i="2"/>
  <c r="R402" i="2"/>
  <c r="P402" i="2"/>
  <c r="BI396" i="2"/>
  <c r="BH396" i="2"/>
  <c r="BG396" i="2"/>
  <c r="BE396" i="2"/>
  <c r="T396" i="2"/>
  <c r="T395" i="2" s="1"/>
  <c r="R396" i="2"/>
  <c r="R395" i="2"/>
  <c r="P396" i="2"/>
  <c r="P395" i="2"/>
  <c r="BI393" i="2"/>
  <c r="BH393" i="2"/>
  <c r="BG393" i="2"/>
  <c r="BE393" i="2"/>
  <c r="T393" i="2"/>
  <c r="R393" i="2"/>
  <c r="P393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81" i="2"/>
  <c r="BH381" i="2"/>
  <c r="BG381" i="2"/>
  <c r="BE381" i="2"/>
  <c r="T381" i="2"/>
  <c r="R381" i="2"/>
  <c r="P381" i="2"/>
  <c r="BI376" i="2"/>
  <c r="BH376" i="2"/>
  <c r="BG376" i="2"/>
  <c r="BE376" i="2"/>
  <c r="T376" i="2"/>
  <c r="R376" i="2"/>
  <c r="P376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3" i="2"/>
  <c r="BH363" i="2"/>
  <c r="BG363" i="2"/>
  <c r="BE363" i="2"/>
  <c r="T363" i="2"/>
  <c r="R363" i="2"/>
  <c r="P363" i="2"/>
  <c r="BI358" i="2"/>
  <c r="BH358" i="2"/>
  <c r="BG358" i="2"/>
  <c r="BE358" i="2"/>
  <c r="T358" i="2"/>
  <c r="R358" i="2"/>
  <c r="P358" i="2"/>
  <c r="BI353" i="2"/>
  <c r="BH353" i="2"/>
  <c r="BG353" i="2"/>
  <c r="BE353" i="2"/>
  <c r="T353" i="2"/>
  <c r="R353" i="2"/>
  <c r="P353" i="2"/>
  <c r="BI348" i="2"/>
  <c r="BH348" i="2"/>
  <c r="BG348" i="2"/>
  <c r="BE348" i="2"/>
  <c r="T348" i="2"/>
  <c r="R348" i="2"/>
  <c r="P348" i="2"/>
  <c r="BI344" i="2"/>
  <c r="BH344" i="2"/>
  <c r="BG344" i="2"/>
  <c r="BE344" i="2"/>
  <c r="T344" i="2"/>
  <c r="R344" i="2"/>
  <c r="P344" i="2"/>
  <c r="BI340" i="2"/>
  <c r="BH340" i="2"/>
  <c r="BG340" i="2"/>
  <c r="BE340" i="2"/>
  <c r="T340" i="2"/>
  <c r="R340" i="2"/>
  <c r="P340" i="2"/>
  <c r="BI336" i="2"/>
  <c r="BH336" i="2"/>
  <c r="BG336" i="2"/>
  <c r="BE336" i="2"/>
  <c r="T336" i="2"/>
  <c r="R336" i="2"/>
  <c r="P336" i="2"/>
  <c r="BI332" i="2"/>
  <c r="BH332" i="2"/>
  <c r="BG332" i="2"/>
  <c r="BE332" i="2"/>
  <c r="T332" i="2"/>
  <c r="R332" i="2"/>
  <c r="P332" i="2"/>
  <c r="BI330" i="2"/>
  <c r="BH330" i="2"/>
  <c r="BG330" i="2"/>
  <c r="BE330" i="2"/>
  <c r="T330" i="2"/>
  <c r="R330" i="2"/>
  <c r="P330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3" i="2"/>
  <c r="BH323" i="2"/>
  <c r="BG323" i="2"/>
  <c r="BE323" i="2"/>
  <c r="T323" i="2"/>
  <c r="R323" i="2"/>
  <c r="P323" i="2"/>
  <c r="BI316" i="2"/>
  <c r="BH316" i="2"/>
  <c r="BG316" i="2"/>
  <c r="BE316" i="2"/>
  <c r="T316" i="2"/>
  <c r="R316" i="2"/>
  <c r="P316" i="2"/>
  <c r="BI314" i="2"/>
  <c r="BH314" i="2"/>
  <c r="BG314" i="2"/>
  <c r="BE314" i="2"/>
  <c r="T314" i="2"/>
  <c r="R314" i="2"/>
  <c r="P314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88" i="2"/>
  <c r="BH288" i="2"/>
  <c r="BG288" i="2"/>
  <c r="BE288" i="2"/>
  <c r="T288" i="2"/>
  <c r="R288" i="2"/>
  <c r="P288" i="2"/>
  <c r="BI283" i="2"/>
  <c r="BH283" i="2"/>
  <c r="BG283" i="2"/>
  <c r="BE283" i="2"/>
  <c r="T283" i="2"/>
  <c r="R283" i="2"/>
  <c r="P283" i="2"/>
  <c r="BI280" i="2"/>
  <c r="BH280" i="2"/>
  <c r="BG280" i="2"/>
  <c r="BE280" i="2"/>
  <c r="T280" i="2"/>
  <c r="R280" i="2"/>
  <c r="P280" i="2"/>
  <c r="BI276" i="2"/>
  <c r="BH276" i="2"/>
  <c r="BG276" i="2"/>
  <c r="BE276" i="2"/>
  <c r="T276" i="2"/>
  <c r="R276" i="2"/>
  <c r="P276" i="2"/>
  <c r="BI272" i="2"/>
  <c r="BH272" i="2"/>
  <c r="BG272" i="2"/>
  <c r="BE272" i="2"/>
  <c r="T272" i="2"/>
  <c r="R272" i="2"/>
  <c r="P272" i="2"/>
  <c r="BI264" i="2"/>
  <c r="BH264" i="2"/>
  <c r="BG264" i="2"/>
  <c r="BE264" i="2"/>
  <c r="T264" i="2"/>
  <c r="T263" i="2" s="1"/>
  <c r="R264" i="2"/>
  <c r="R263" i="2"/>
  <c r="P264" i="2"/>
  <c r="P263" i="2"/>
  <c r="BI262" i="2"/>
  <c r="BH262" i="2"/>
  <c r="BG262" i="2"/>
  <c r="BE262" i="2"/>
  <c r="T262" i="2"/>
  <c r="T261" i="2"/>
  <c r="R262" i="2"/>
  <c r="R261" i="2"/>
  <c r="P262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0" i="2"/>
  <c r="BH250" i="2"/>
  <c r="BG250" i="2"/>
  <c r="BE250" i="2"/>
  <c r="T250" i="2"/>
  <c r="T249" i="2" s="1"/>
  <c r="R250" i="2"/>
  <c r="R249" i="2" s="1"/>
  <c r="P250" i="2"/>
  <c r="P249" i="2"/>
  <c r="BI244" i="2"/>
  <c r="BH244" i="2"/>
  <c r="BG244" i="2"/>
  <c r="BE244" i="2"/>
  <c r="T244" i="2"/>
  <c r="R244" i="2"/>
  <c r="P244" i="2"/>
  <c r="BI240" i="2"/>
  <c r="BH240" i="2"/>
  <c r="BG240" i="2"/>
  <c r="BE240" i="2"/>
  <c r="T240" i="2"/>
  <c r="R240" i="2"/>
  <c r="P240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4" i="2"/>
  <c r="BH224" i="2"/>
  <c r="BG224" i="2"/>
  <c r="BE224" i="2"/>
  <c r="T224" i="2"/>
  <c r="R224" i="2"/>
  <c r="P224" i="2"/>
  <c r="BI220" i="2"/>
  <c r="BH220" i="2"/>
  <c r="BG220" i="2"/>
  <c r="BE220" i="2"/>
  <c r="T220" i="2"/>
  <c r="R220" i="2"/>
  <c r="P220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205" i="2"/>
  <c r="BH205" i="2"/>
  <c r="BG205" i="2"/>
  <c r="BE205" i="2"/>
  <c r="T205" i="2"/>
  <c r="R205" i="2"/>
  <c r="P205" i="2"/>
  <c r="BI188" i="2"/>
  <c r="BH188" i="2"/>
  <c r="BG188" i="2"/>
  <c r="BE188" i="2"/>
  <c r="T188" i="2"/>
  <c r="R188" i="2"/>
  <c r="P188" i="2"/>
  <c r="BI183" i="2"/>
  <c r="BH183" i="2"/>
  <c r="BG183" i="2"/>
  <c r="BE183" i="2"/>
  <c r="T183" i="2"/>
  <c r="R183" i="2"/>
  <c r="P183" i="2"/>
  <c r="BI179" i="2"/>
  <c r="BH179" i="2"/>
  <c r="BG179" i="2"/>
  <c r="BE179" i="2"/>
  <c r="T179" i="2"/>
  <c r="R179" i="2"/>
  <c r="P179" i="2"/>
  <c r="BI172" i="2"/>
  <c r="BH172" i="2"/>
  <c r="BG172" i="2"/>
  <c r="BE172" i="2"/>
  <c r="T172" i="2"/>
  <c r="R172" i="2"/>
  <c r="P172" i="2"/>
  <c r="BI166" i="2"/>
  <c r="BH166" i="2"/>
  <c r="BG166" i="2"/>
  <c r="BE166" i="2"/>
  <c r="T166" i="2"/>
  <c r="R166" i="2"/>
  <c r="P166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1" i="2"/>
  <c r="BH141" i="2"/>
  <c r="BG141" i="2"/>
  <c r="BE141" i="2"/>
  <c r="T141" i="2"/>
  <c r="R141" i="2"/>
  <c r="P141" i="2"/>
  <c r="BI135" i="2"/>
  <c r="BH135" i="2"/>
  <c r="BG135" i="2"/>
  <c r="BE135" i="2"/>
  <c r="T135" i="2"/>
  <c r="R135" i="2"/>
  <c r="P135" i="2"/>
  <c r="BI130" i="2"/>
  <c r="BH130" i="2"/>
  <c r="BG130" i="2"/>
  <c r="BE130" i="2"/>
  <c r="T130" i="2"/>
  <c r="R130" i="2"/>
  <c r="P130" i="2"/>
  <c r="BI124" i="2"/>
  <c r="BH124" i="2"/>
  <c r="BG124" i="2"/>
  <c r="BE124" i="2"/>
  <c r="T124" i="2"/>
  <c r="R124" i="2"/>
  <c r="P124" i="2"/>
  <c r="BI122" i="2"/>
  <c r="BH122" i="2"/>
  <c r="BG122" i="2"/>
  <c r="BE122" i="2"/>
  <c r="T122" i="2"/>
  <c r="R122" i="2"/>
  <c r="P122" i="2"/>
  <c r="BI116" i="2"/>
  <c r="BH116" i="2"/>
  <c r="BG116" i="2"/>
  <c r="BE116" i="2"/>
  <c r="T116" i="2"/>
  <c r="R116" i="2"/>
  <c r="P116" i="2"/>
  <c r="BI114" i="2"/>
  <c r="BH114" i="2"/>
  <c r="BG114" i="2"/>
  <c r="BE114" i="2"/>
  <c r="T114" i="2"/>
  <c r="R114" i="2"/>
  <c r="P114" i="2"/>
  <c r="BI110" i="2"/>
  <c r="BH110" i="2"/>
  <c r="BG110" i="2"/>
  <c r="BE110" i="2"/>
  <c r="T110" i="2"/>
  <c r="R110" i="2"/>
  <c r="P110" i="2"/>
  <c r="BI106" i="2"/>
  <c r="BH106" i="2"/>
  <c r="BG106" i="2"/>
  <c r="BE106" i="2"/>
  <c r="T106" i="2"/>
  <c r="R106" i="2"/>
  <c r="P106" i="2"/>
  <c r="J99" i="2"/>
  <c r="F99" i="2"/>
  <c r="F97" i="2"/>
  <c r="E95" i="2"/>
  <c r="J58" i="2"/>
  <c r="F58" i="2"/>
  <c r="F56" i="2"/>
  <c r="E54" i="2"/>
  <c r="J26" i="2"/>
  <c r="E26" i="2"/>
  <c r="J100" i="2" s="1"/>
  <c r="J25" i="2"/>
  <c r="J20" i="2"/>
  <c r="E20" i="2"/>
  <c r="F100" i="2" s="1"/>
  <c r="J19" i="2"/>
  <c r="J14" i="2"/>
  <c r="J97" i="2" s="1"/>
  <c r="E7" i="2"/>
  <c r="E91" i="2" s="1"/>
  <c r="L52" i="1"/>
  <c r="AM52" i="1"/>
  <c r="AM51" i="1"/>
  <c r="L51" i="1"/>
  <c r="AM49" i="1"/>
  <c r="L49" i="1"/>
  <c r="L47" i="1"/>
  <c r="L46" i="1"/>
  <c r="BK106" i="2"/>
  <c r="BK316" i="2"/>
  <c r="J232" i="2"/>
  <c r="J95" i="3"/>
  <c r="BK116" i="5"/>
  <c r="J90" i="6"/>
  <c r="J459" i="2"/>
  <c r="J160" i="2"/>
  <c r="BK257" i="2"/>
  <c r="BK114" i="3"/>
  <c r="BK93" i="5"/>
  <c r="BK479" i="2"/>
  <c r="BK172" i="2"/>
  <c r="J120" i="3"/>
  <c r="J97" i="5"/>
  <c r="BK451" i="2"/>
  <c r="BK220" i="2"/>
  <c r="BK280" i="2"/>
  <c r="J304" i="2"/>
  <c r="J95" i="5"/>
  <c r="J484" i="2"/>
  <c r="J264" i="2"/>
  <c r="BK162" i="2"/>
  <c r="J115" i="3"/>
  <c r="J88" i="5"/>
  <c r="J294" i="2"/>
  <c r="J314" i="2"/>
  <c r="J307" i="2"/>
  <c r="BK113" i="3"/>
  <c r="BK119" i="5"/>
  <c r="BK396" i="2"/>
  <c r="J188" i="2"/>
  <c r="BK123" i="5"/>
  <c r="BK101" i="6"/>
  <c r="J229" i="2"/>
  <c r="J124" i="2"/>
  <c r="J116" i="3"/>
  <c r="J100" i="5"/>
  <c r="J93" i="6"/>
  <c r="J179" i="2"/>
  <c r="J436" i="2"/>
  <c r="J101" i="3"/>
  <c r="BK121" i="5"/>
  <c r="J101" i="5"/>
  <c r="BK353" i="2"/>
  <c r="BK336" i="2"/>
  <c r="J310" i="2"/>
  <c r="BK340" i="2"/>
  <c r="J106" i="3"/>
  <c r="BK145" i="2"/>
  <c r="BK376" i="2"/>
  <c r="BK330" i="2"/>
  <c r="J97" i="3"/>
  <c r="BK111" i="5"/>
  <c r="BK276" i="2"/>
  <c r="BK374" i="2"/>
  <c r="BK344" i="2"/>
  <c r="BK97" i="3"/>
  <c r="J88" i="6"/>
  <c r="J381" i="2"/>
  <c r="J414" i="2"/>
  <c r="J118" i="3"/>
  <c r="J117" i="5"/>
  <c r="J262" i="2"/>
  <c r="BK230" i="2"/>
  <c r="J114" i="2"/>
  <c r="BK118" i="5"/>
  <c r="J109" i="5"/>
  <c r="BK402" i="2"/>
  <c r="J254" i="2"/>
  <c r="J93" i="3"/>
  <c r="J105" i="5"/>
  <c r="J396" i="2"/>
  <c r="BK467" i="2"/>
  <c r="J234" i="2"/>
  <c r="BK107" i="3"/>
  <c r="BK109" i="5"/>
  <c r="BK102" i="5"/>
  <c r="J393" i="2"/>
  <c r="BK414" i="2"/>
  <c r="J98" i="3"/>
  <c r="BK91" i="4"/>
  <c r="BK429" i="2"/>
  <c r="BK250" i="2"/>
  <c r="BK244" i="2"/>
  <c r="BK302" i="2"/>
  <c r="BK122" i="5"/>
  <c r="BK93" i="6"/>
  <c r="J332" i="2"/>
  <c r="J353" i="2"/>
  <c r="J108" i="3"/>
  <c r="BK110" i="5"/>
  <c r="J91" i="5"/>
  <c r="J154" i="2"/>
  <c r="BK229" i="2"/>
  <c r="J250" i="2"/>
  <c r="J183" i="2"/>
  <c r="J90" i="5"/>
  <c r="J110" i="2"/>
  <c r="BK328" i="2"/>
  <c r="BK115" i="3"/>
  <c r="BK104" i="5"/>
  <c r="J431" i="2"/>
  <c r="J421" i="2"/>
  <c r="BK212" i="2"/>
  <c r="J112" i="3"/>
  <c r="BK114" i="5"/>
  <c r="J408" i="2"/>
  <c r="J257" i="2"/>
  <c r="BK453" i="2"/>
  <c r="BK93" i="3"/>
  <c r="J110" i="5"/>
  <c r="J441" i="2"/>
  <c r="J479" i="2"/>
  <c r="BK272" i="2"/>
  <c r="J110" i="3"/>
  <c r="BK88" i="6"/>
  <c r="BK161" i="2"/>
  <c r="BK141" i="2"/>
  <c r="J107" i="3"/>
  <c r="J123" i="5"/>
  <c r="J236" i="2"/>
  <c r="BK310" i="2"/>
  <c r="BK358" i="2"/>
  <c r="J451" i="2"/>
  <c r="J114" i="3"/>
  <c r="J98" i="6"/>
  <c r="BK216" i="2"/>
  <c r="J161" i="2"/>
  <c r="BK103" i="3"/>
  <c r="J113" i="5"/>
  <c r="BK90" i="6"/>
  <c r="BK476" i="2"/>
  <c r="J292" i="2"/>
  <c r="J344" i="2"/>
  <c r="J389" i="2"/>
  <c r="J117" i="3"/>
  <c r="BK98" i="6"/>
  <c r="BK301" i="2"/>
  <c r="J336" i="2"/>
  <c r="J100" i="3"/>
  <c r="BK91" i="5"/>
  <c r="BK112" i="5"/>
  <c r="J130" i="2"/>
  <c r="BK372" i="2"/>
  <c r="BK117" i="3"/>
  <c r="BK108" i="5"/>
  <c r="BK288" i="2"/>
  <c r="BK436" i="2"/>
  <c r="BK121" i="3"/>
  <c r="J94" i="4"/>
  <c r="J122" i="5"/>
  <c r="J302" i="2"/>
  <c r="BK160" i="2"/>
  <c r="J91" i="3"/>
  <c r="J116" i="5"/>
  <c r="BK305" i="2"/>
  <c r="BK307" i="2"/>
  <c r="BK109" i="3"/>
  <c r="BK100" i="5"/>
  <c r="J358" i="2"/>
  <c r="BK234" i="2"/>
  <c r="BK366" i="2"/>
  <c r="J376" i="2"/>
  <c r="BK102" i="3"/>
  <c r="J95" i="6"/>
  <c r="BK314" i="2"/>
  <c r="J272" i="2"/>
  <c r="J166" i="2"/>
  <c r="BK94" i="3"/>
  <c r="BK117" i="5"/>
  <c r="BK438" i="2"/>
  <c r="J387" i="2"/>
  <c r="J467" i="2"/>
  <c r="BK118" i="3"/>
  <c r="J101" i="6"/>
  <c r="BK259" i="2"/>
  <c r="BK255" i="2"/>
  <c r="BK116" i="3"/>
  <c r="J112" i="5"/>
  <c r="J283" i="2"/>
  <c r="J259" i="2"/>
  <c r="BK106" i="3"/>
  <c r="BK94" i="5"/>
  <c r="BK95" i="5"/>
  <c r="BK503" i="2"/>
  <c r="BK323" i="2"/>
  <c r="J244" i="2"/>
  <c r="BK92" i="5"/>
  <c r="BK88" i="5"/>
  <c r="J323" i="2"/>
  <c r="BK294" i="2"/>
  <c r="BK108" i="3"/>
  <c r="J104" i="5"/>
  <c r="BK90" i="5"/>
  <c r="J305" i="2"/>
  <c r="BK296" i="2"/>
  <c r="BK188" i="2"/>
  <c r="BK326" i="2"/>
  <c r="BK130" i="2"/>
  <c r="BK101" i="3"/>
  <c r="J99" i="5"/>
  <c r="J108" i="6"/>
  <c r="J296" i="2"/>
  <c r="J212" i="2"/>
  <c r="BK472" i="2"/>
  <c r="BK421" i="2"/>
  <c r="J224" i="2"/>
  <c r="BK95" i="3"/>
  <c r="J106" i="5"/>
  <c r="BK389" i="2"/>
  <c r="BK461" i="2"/>
  <c r="J438" i="2"/>
  <c r="J276" i="2"/>
  <c r="J109" i="3"/>
  <c r="J91" i="4"/>
  <c r="J111" i="5"/>
  <c r="BK107" i="6"/>
  <c r="BK348" i="2"/>
  <c r="BK152" i="2"/>
  <c r="BK484" i="2"/>
  <c r="J486" i="2"/>
  <c r="BK363" i="2"/>
  <c r="BK124" i="2"/>
  <c r="BK97" i="5"/>
  <c r="BK96" i="5"/>
  <c r="J301" i="2"/>
  <c r="J162" i="2"/>
  <c r="J363" i="2"/>
  <c r="BK381" i="2"/>
  <c r="BK240" i="2"/>
  <c r="BK92" i="3"/>
  <c r="J89" i="4"/>
  <c r="BK98" i="5"/>
  <c r="AS57" i="1"/>
  <c r="J99" i="3"/>
  <c r="J96" i="5"/>
  <c r="J103" i="5"/>
  <c r="BK105" i="6"/>
  <c r="BK116" i="2"/>
  <c r="BK264" i="2"/>
  <c r="BK135" i="2"/>
  <c r="BK292" i="2"/>
  <c r="J92" i="3"/>
  <c r="J120" i="5"/>
  <c r="BK108" i="6"/>
  <c r="BK183" i="2"/>
  <c r="BK431" i="2"/>
  <c r="J368" i="2"/>
  <c r="J316" i="2"/>
  <c r="J113" i="3"/>
  <c r="BK105" i="5"/>
  <c r="J98" i="5"/>
  <c r="BK408" i="2"/>
  <c r="BK114" i="2"/>
  <c r="BK393" i="2"/>
  <c r="J103" i="3"/>
  <c r="BK103" i="5"/>
  <c r="BK101" i="5"/>
  <c r="BK179" i="2"/>
  <c r="BK110" i="2"/>
  <c r="BK232" i="2"/>
  <c r="J106" i="2"/>
  <c r="J118" i="5"/>
  <c r="J280" i="2"/>
  <c r="J340" i="2"/>
  <c r="BK236" i="2"/>
  <c r="J111" i="3"/>
  <c r="J121" i="5"/>
  <c r="J147" i="2"/>
  <c r="J308" i="2"/>
  <c r="J330" i="2"/>
  <c r="J172" i="2"/>
  <c r="BK254" i="2"/>
  <c r="BK120" i="3"/>
  <c r="J107" i="6"/>
  <c r="BK308" i="2"/>
  <c r="J443" i="2"/>
  <c r="BK283" i="2"/>
  <c r="J94" i="3"/>
  <c r="J94" i="5"/>
  <c r="J105" i="6"/>
  <c r="J328" i="2"/>
  <c r="BK441" i="2"/>
  <c r="BK99" i="3"/>
  <c r="J102" i="5"/>
  <c r="BK224" i="2"/>
  <c r="J326" i="2"/>
  <c r="BK110" i="3"/>
  <c r="J93" i="5"/>
  <c r="BK107" i="5"/>
  <c r="J122" i="2"/>
  <c r="J230" i="2"/>
  <c r="J216" i="2"/>
  <c r="BK94" i="4"/>
  <c r="J107" i="5"/>
  <c r="J453" i="2"/>
  <c r="BK459" i="2"/>
  <c r="BK154" i="2"/>
  <c r="BK262" i="2"/>
  <c r="BK105" i="3"/>
  <c r="J121" i="3"/>
  <c r="J115" i="5"/>
  <c r="J119" i="5"/>
  <c r="J476" i="2"/>
  <c r="J503" i="2"/>
  <c r="BK443" i="2"/>
  <c r="J240" i="2"/>
  <c r="BK147" i="2"/>
  <c r="J135" i="2"/>
  <c r="J89" i="5"/>
  <c r="J372" i="2"/>
  <c r="J152" i="2"/>
  <c r="J116" i="2"/>
  <c r="J402" i="2"/>
  <c r="J105" i="3"/>
  <c r="BK120" i="5"/>
  <c r="BK106" i="5"/>
  <c r="BK304" i="2"/>
  <c r="BK423" i="2"/>
  <c r="J205" i="2"/>
  <c r="J423" i="2"/>
  <c r="J220" i="2"/>
  <c r="BK100" i="3"/>
  <c r="J114" i="5"/>
  <c r="J374" i="2"/>
  <c r="J366" i="2"/>
  <c r="BK166" i="2"/>
  <c r="J472" i="2"/>
  <c r="J145" i="2"/>
  <c r="BK98" i="3"/>
  <c r="J92" i="5"/>
  <c r="BK95" i="6"/>
  <c r="J429" i="2"/>
  <c r="BK122" i="2"/>
  <c r="J255" i="2"/>
  <c r="BK111" i="3"/>
  <c r="BK89" i="4"/>
  <c r="BK89" i="5"/>
  <c r="BK205" i="2"/>
  <c r="J348" i="2"/>
  <c r="BK486" i="2"/>
  <c r="BK368" i="2"/>
  <c r="BK112" i="3"/>
  <c r="J102" i="3"/>
  <c r="BK99" i="5"/>
  <c r="J108" i="5"/>
  <c r="J288" i="2"/>
  <c r="J461" i="2"/>
  <c r="BK332" i="2"/>
  <c r="BK387" i="2"/>
  <c r="J141" i="2"/>
  <c r="BK91" i="3"/>
  <c r="BK113" i="5"/>
  <c r="BK115" i="5"/>
  <c r="U103" i="2" l="1"/>
  <c r="T104" i="6"/>
  <c r="BK159" i="2"/>
  <c r="J159" i="2"/>
  <c r="J67" i="2" s="1"/>
  <c r="BK256" i="2"/>
  <c r="J256" i="2"/>
  <c r="J72" i="2" s="1"/>
  <c r="R325" i="2"/>
  <c r="R440" i="2"/>
  <c r="T104" i="3"/>
  <c r="BK88" i="4"/>
  <c r="J88" i="4" s="1"/>
  <c r="J64" i="4" s="1"/>
  <c r="T159" i="2"/>
  <c r="BK271" i="2"/>
  <c r="J271" i="2"/>
  <c r="J75" i="2" s="1"/>
  <c r="BK365" i="2"/>
  <c r="J365" i="2"/>
  <c r="J77" i="2" s="1"/>
  <c r="T440" i="2"/>
  <c r="R90" i="3"/>
  <c r="P96" i="3"/>
  <c r="R119" i="3"/>
  <c r="R87" i="5"/>
  <c r="R86" i="5"/>
  <c r="R159" i="2"/>
  <c r="P271" i="2"/>
  <c r="P365" i="2"/>
  <c r="P440" i="2"/>
  <c r="R104" i="3"/>
  <c r="BK87" i="5"/>
  <c r="BK86" i="5" s="1"/>
  <c r="J86" i="5" s="1"/>
  <c r="BK105" i="2"/>
  <c r="BK104" i="2" s="1"/>
  <c r="J104" i="2" s="1"/>
  <c r="J64" i="2" s="1"/>
  <c r="R105" i="2"/>
  <c r="T113" i="2"/>
  <c r="T231" i="2"/>
  <c r="T104" i="2" s="1"/>
  <c r="P253" i="2"/>
  <c r="T256" i="2"/>
  <c r="T271" i="2"/>
  <c r="T365" i="2"/>
  <c r="R401" i="2"/>
  <c r="R478" i="2"/>
  <c r="T90" i="3"/>
  <c r="T96" i="3"/>
  <c r="BK119" i="3"/>
  <c r="J119" i="3"/>
  <c r="J67" i="3"/>
  <c r="R88" i="4"/>
  <c r="R87" i="4" s="1"/>
  <c r="P87" i="5"/>
  <c r="P86" i="5" s="1"/>
  <c r="AU61" i="1" s="1"/>
  <c r="BK87" i="6"/>
  <c r="J87" i="6"/>
  <c r="J61" i="6"/>
  <c r="P87" i="6"/>
  <c r="T105" i="2"/>
  <c r="R113" i="2"/>
  <c r="P231" i="2"/>
  <c r="BK253" i="2"/>
  <c r="J253" i="2"/>
  <c r="J71" i="2"/>
  <c r="R256" i="2"/>
  <c r="R271" i="2"/>
  <c r="R365" i="2"/>
  <c r="T401" i="2"/>
  <c r="T478" i="2"/>
  <c r="BK90" i="3"/>
  <c r="BK104" i="3"/>
  <c r="J104" i="3"/>
  <c r="J66" i="3" s="1"/>
  <c r="T119" i="3"/>
  <c r="T88" i="4"/>
  <c r="T87" i="4" s="1"/>
  <c r="T87" i="5"/>
  <c r="T86" i="5" s="1"/>
  <c r="P92" i="6"/>
  <c r="P105" i="2"/>
  <c r="P113" i="2"/>
  <c r="R231" i="2"/>
  <c r="T253" i="2"/>
  <c r="BK325" i="2"/>
  <c r="J325" i="2"/>
  <c r="J76" i="2" s="1"/>
  <c r="BK401" i="2"/>
  <c r="J401" i="2"/>
  <c r="J79" i="2" s="1"/>
  <c r="BK478" i="2"/>
  <c r="J478" i="2"/>
  <c r="J81" i="2" s="1"/>
  <c r="P104" i="3"/>
  <c r="BK92" i="6"/>
  <c r="J92" i="6"/>
  <c r="J62" i="6"/>
  <c r="T92" i="6"/>
  <c r="P104" i="6"/>
  <c r="P159" i="2"/>
  <c r="R253" i="2"/>
  <c r="R252" i="2"/>
  <c r="T325" i="2"/>
  <c r="BK440" i="2"/>
  <c r="J440" i="2"/>
  <c r="J80" i="2" s="1"/>
  <c r="P90" i="3"/>
  <c r="R96" i="3"/>
  <c r="R87" i="6"/>
  <c r="T87" i="6"/>
  <c r="T86" i="6" s="1"/>
  <c r="T85" i="6" s="1"/>
  <c r="R92" i="6"/>
  <c r="BK104" i="6"/>
  <c r="J104" i="6"/>
  <c r="J65" i="6"/>
  <c r="R104" i="6"/>
  <c r="BK113" i="2"/>
  <c r="J113" i="2" s="1"/>
  <c r="J66" i="2" s="1"/>
  <c r="BK231" i="2"/>
  <c r="J231" i="2" s="1"/>
  <c r="J68" i="2" s="1"/>
  <c r="P256" i="2"/>
  <c r="P325" i="2"/>
  <c r="P401" i="2"/>
  <c r="P478" i="2"/>
  <c r="BK96" i="3"/>
  <c r="J96" i="3"/>
  <c r="J65" i="3" s="1"/>
  <c r="P119" i="3"/>
  <c r="P88" i="4"/>
  <c r="P87" i="4" s="1"/>
  <c r="AU60" i="1" s="1"/>
  <c r="BK395" i="2"/>
  <c r="J395" i="2"/>
  <c r="J78" i="2"/>
  <c r="BK93" i="4"/>
  <c r="J93" i="4"/>
  <c r="J65" i="4"/>
  <c r="BK97" i="6"/>
  <c r="J97" i="6"/>
  <c r="J63" i="6" s="1"/>
  <c r="BK263" i="2"/>
  <c r="J263" i="2"/>
  <c r="J74" i="2" s="1"/>
  <c r="BK100" i="6"/>
  <c r="J100" i="6"/>
  <c r="J64" i="6" s="1"/>
  <c r="BK249" i="2"/>
  <c r="J249" i="2" s="1"/>
  <c r="J69" i="2" s="1"/>
  <c r="BK261" i="2"/>
  <c r="J261" i="2" s="1"/>
  <c r="J73" i="2" s="1"/>
  <c r="J55" i="6"/>
  <c r="J87" i="5"/>
  <c r="J64" i="5" s="1"/>
  <c r="F82" i="6"/>
  <c r="BF88" i="6"/>
  <c r="BF90" i="6"/>
  <c r="BF107" i="6"/>
  <c r="BF95" i="6"/>
  <c r="E75" i="6"/>
  <c r="BF98" i="6"/>
  <c r="BF101" i="6"/>
  <c r="BF105" i="6"/>
  <c r="BF93" i="6"/>
  <c r="J52" i="6"/>
  <c r="BF108" i="6"/>
  <c r="E50" i="5"/>
  <c r="BF116" i="5"/>
  <c r="BF121" i="5"/>
  <c r="BF123" i="5"/>
  <c r="BF91" i="5"/>
  <c r="BF92" i="5"/>
  <c r="BF95" i="5"/>
  <c r="BF114" i="5"/>
  <c r="BF120" i="5"/>
  <c r="BF113" i="5"/>
  <c r="J59" i="5"/>
  <c r="BF97" i="5"/>
  <c r="BF98" i="5"/>
  <c r="BF99" i="5"/>
  <c r="BF102" i="5"/>
  <c r="BF103" i="5"/>
  <c r="BF112" i="5"/>
  <c r="F59" i="5"/>
  <c r="J80" i="5"/>
  <c r="BF89" i="5"/>
  <c r="BF94" i="5"/>
  <c r="BF107" i="5"/>
  <c r="BF109" i="5"/>
  <c r="BF111" i="5"/>
  <c r="BF118" i="5"/>
  <c r="BF90" i="5"/>
  <c r="BF93" i="5"/>
  <c r="BF96" i="5"/>
  <c r="BF104" i="5"/>
  <c r="BF106" i="5"/>
  <c r="BF117" i="5"/>
  <c r="BF119" i="5"/>
  <c r="BF101" i="5"/>
  <c r="BF115" i="5"/>
  <c r="BF88" i="5"/>
  <c r="BF100" i="5"/>
  <c r="BF105" i="5"/>
  <c r="BF108" i="5"/>
  <c r="BF110" i="5"/>
  <c r="BF122" i="5"/>
  <c r="J90" i="3"/>
  <c r="J64" i="3" s="1"/>
  <c r="E50" i="4"/>
  <c r="J59" i="4"/>
  <c r="BF89" i="4"/>
  <c r="F84" i="4"/>
  <c r="BF91" i="4"/>
  <c r="J56" i="4"/>
  <c r="BF94" i="4"/>
  <c r="J56" i="3"/>
  <c r="F86" i="3"/>
  <c r="BF107" i="3"/>
  <c r="E77" i="3"/>
  <c r="BF101" i="3"/>
  <c r="BF106" i="3"/>
  <c r="BF109" i="3"/>
  <c r="BF110" i="3"/>
  <c r="BF116" i="3"/>
  <c r="J59" i="3"/>
  <c r="BF94" i="3"/>
  <c r="BF99" i="3"/>
  <c r="BF100" i="3"/>
  <c r="BF111" i="3"/>
  <c r="BF117" i="3"/>
  <c r="BF121" i="3"/>
  <c r="BF91" i="3"/>
  <c r="BF97" i="3"/>
  <c r="BF114" i="3"/>
  <c r="BF115" i="3"/>
  <c r="BF95" i="3"/>
  <c r="BF102" i="3"/>
  <c r="BF103" i="3"/>
  <c r="BF108" i="3"/>
  <c r="BF120" i="3"/>
  <c r="BF92" i="3"/>
  <c r="BF98" i="3"/>
  <c r="BF105" i="3"/>
  <c r="BF112" i="3"/>
  <c r="BF118" i="3"/>
  <c r="BF93" i="3"/>
  <c r="BF113" i="3"/>
  <c r="J56" i="2"/>
  <c r="BF106" i="2"/>
  <c r="BF160" i="2"/>
  <c r="BF161" i="2"/>
  <c r="BF166" i="2"/>
  <c r="BF172" i="2"/>
  <c r="BF224" i="2"/>
  <c r="BF244" i="2"/>
  <c r="BF288" i="2"/>
  <c r="BF296" i="2"/>
  <c r="BF396" i="2"/>
  <c r="BF431" i="2"/>
  <c r="BF479" i="2"/>
  <c r="BF486" i="2"/>
  <c r="BF179" i="2"/>
  <c r="BF216" i="2"/>
  <c r="BF220" i="2"/>
  <c r="BF240" i="2"/>
  <c r="BF283" i="2"/>
  <c r="BF294" i="2"/>
  <c r="BF301" i="2"/>
  <c r="BF304" i="2"/>
  <c r="BF305" i="2"/>
  <c r="BF307" i="2"/>
  <c r="BF330" i="2"/>
  <c r="BF363" i="2"/>
  <c r="BF366" i="2"/>
  <c r="BF368" i="2"/>
  <c r="BF387" i="2"/>
  <c r="BF443" i="2"/>
  <c r="BF461" i="2"/>
  <c r="BF472" i="2"/>
  <c r="F59" i="2"/>
  <c r="BF141" i="2"/>
  <c r="BF188" i="2"/>
  <c r="BF212" i="2"/>
  <c r="BF259" i="2"/>
  <c r="BF262" i="2"/>
  <c r="BF264" i="2"/>
  <c r="BF308" i="2"/>
  <c r="BF314" i="2"/>
  <c r="BF316" i="2"/>
  <c r="BF353" i="2"/>
  <c r="BF376" i="2"/>
  <c r="BF389" i="2"/>
  <c r="BF408" i="2"/>
  <c r="BF453" i="2"/>
  <c r="BF503" i="2"/>
  <c r="BF147" i="2"/>
  <c r="BF372" i="2"/>
  <c r="BF402" i="2"/>
  <c r="BF414" i="2"/>
  <c r="BF441" i="2"/>
  <c r="BF451" i="2"/>
  <c r="BF459" i="2"/>
  <c r="E50" i="2"/>
  <c r="BF124" i="2"/>
  <c r="BF152" i="2"/>
  <c r="BF162" i="2"/>
  <c r="BF183" i="2"/>
  <c r="BF229" i="2"/>
  <c r="BF236" i="2"/>
  <c r="BF254" i="2"/>
  <c r="BF302" i="2"/>
  <c r="BF310" i="2"/>
  <c r="BF393" i="2"/>
  <c r="BF423" i="2"/>
  <c r="BF438" i="2"/>
  <c r="BF476" i="2"/>
  <c r="BF114" i="2"/>
  <c r="BF122" i="2"/>
  <c r="BF234" i="2"/>
  <c r="BF257" i="2"/>
  <c r="BF272" i="2"/>
  <c r="BF276" i="2"/>
  <c r="BF280" i="2"/>
  <c r="BF292" i="2"/>
  <c r="BF323" i="2"/>
  <c r="BF340" i="2"/>
  <c r="BF348" i="2"/>
  <c r="BF429" i="2"/>
  <c r="BF436" i="2"/>
  <c r="BF467" i="2"/>
  <c r="BF130" i="2"/>
  <c r="BF145" i="2"/>
  <c r="BF205" i="2"/>
  <c r="BF230" i="2"/>
  <c r="BF255" i="2"/>
  <c r="BF328" i="2"/>
  <c r="BF332" i="2"/>
  <c r="BF358" i="2"/>
  <c r="BF374" i="2"/>
  <c r="BF381" i="2"/>
  <c r="BF421" i="2"/>
  <c r="J59" i="2"/>
  <c r="BF110" i="2"/>
  <c r="BF116" i="2"/>
  <c r="BF135" i="2"/>
  <c r="BF154" i="2"/>
  <c r="BF232" i="2"/>
  <c r="BF250" i="2"/>
  <c r="BF326" i="2"/>
  <c r="BF336" i="2"/>
  <c r="BF344" i="2"/>
  <c r="BF484" i="2"/>
  <c r="F35" i="6"/>
  <c r="BB62" i="1" s="1"/>
  <c r="F37" i="4"/>
  <c r="BB60" i="1" s="1"/>
  <c r="J35" i="3"/>
  <c r="AV59" i="1"/>
  <c r="F35" i="4"/>
  <c r="AZ60" i="1" s="1"/>
  <c r="J35" i="2"/>
  <c r="AV58" i="1" s="1"/>
  <c r="F33" i="6"/>
  <c r="AZ62" i="1" s="1"/>
  <c r="F39" i="4"/>
  <c r="BD60" i="1"/>
  <c r="J33" i="6"/>
  <c r="AV62" i="1" s="1"/>
  <c r="F38" i="5"/>
  <c r="BC61" i="1" s="1"/>
  <c r="J35" i="5"/>
  <c r="AV61" i="1" s="1"/>
  <c r="F35" i="5"/>
  <c r="AZ61" i="1"/>
  <c r="J35" i="4"/>
  <c r="AV60" i="1" s="1"/>
  <c r="F38" i="4"/>
  <c r="BC60" i="1" s="1"/>
  <c r="F39" i="5"/>
  <c r="BD61" i="1" s="1"/>
  <c r="F38" i="3"/>
  <c r="BC59" i="1"/>
  <c r="F37" i="5"/>
  <c r="BB61" i="1" s="1"/>
  <c r="F38" i="2"/>
  <c r="BC58" i="1" s="1"/>
  <c r="F35" i="2"/>
  <c r="AZ58" i="1" s="1"/>
  <c r="AS56" i="1"/>
  <c r="F37" i="3"/>
  <c r="BB59" i="1" s="1"/>
  <c r="F37" i="2"/>
  <c r="BB58" i="1" s="1"/>
  <c r="F39" i="3"/>
  <c r="BD59" i="1" s="1"/>
  <c r="F39" i="2"/>
  <c r="BD58" i="1"/>
  <c r="F35" i="3"/>
  <c r="AZ59" i="1" s="1"/>
  <c r="F36" i="6"/>
  <c r="BC62" i="1" s="1"/>
  <c r="F37" i="6"/>
  <c r="BD62" i="1" s="1"/>
  <c r="J32" i="5" l="1"/>
  <c r="J63" i="5"/>
  <c r="BK252" i="2"/>
  <c r="J252" i="2" s="1"/>
  <c r="J70" i="2" s="1"/>
  <c r="J105" i="2"/>
  <c r="J65" i="2" s="1"/>
  <c r="T252" i="2"/>
  <c r="T103" i="2"/>
  <c r="P252" i="2"/>
  <c r="R89" i="3"/>
  <c r="BK89" i="3"/>
  <c r="J89" i="3"/>
  <c r="P89" i="3"/>
  <c r="AU59" i="1" s="1"/>
  <c r="P86" i="6"/>
  <c r="P85" i="6"/>
  <c r="AU62" i="1" s="1"/>
  <c r="T89" i="3"/>
  <c r="R86" i="6"/>
  <c r="R85" i="6"/>
  <c r="P104" i="2"/>
  <c r="P103" i="2" s="1"/>
  <c r="AU58" i="1" s="1"/>
  <c r="R104" i="2"/>
  <c r="R103" i="2" s="1"/>
  <c r="AG61" i="1"/>
  <c r="AN61" i="1" s="1"/>
  <c r="BK87" i="4"/>
  <c r="J87" i="4"/>
  <c r="J63" i="4"/>
  <c r="BK86" i="6"/>
  <c r="J86" i="6" s="1"/>
  <c r="J60" i="6" s="1"/>
  <c r="BK103" i="2"/>
  <c r="J103" i="2"/>
  <c r="J63" i="2" s="1"/>
  <c r="J32" i="3"/>
  <c r="AG59" i="1"/>
  <c r="J36" i="4"/>
  <c r="AW60" i="1" s="1"/>
  <c r="AT60" i="1" s="1"/>
  <c r="F34" i="6"/>
  <c r="BA62" i="1"/>
  <c r="AZ57" i="1"/>
  <c r="AV57" i="1" s="1"/>
  <c r="J36" i="5"/>
  <c r="AW61" i="1"/>
  <c r="AT61" i="1" s="1"/>
  <c r="F36" i="2"/>
  <c r="BA58" i="1"/>
  <c r="BD57" i="1"/>
  <c r="F36" i="3"/>
  <c r="BA59" i="1"/>
  <c r="J34" i="6"/>
  <c r="AW62" i="1" s="1"/>
  <c r="AT62" i="1" s="1"/>
  <c r="F36" i="4"/>
  <c r="BA60" i="1"/>
  <c r="F36" i="5"/>
  <c r="BA61" i="1" s="1"/>
  <c r="J36" i="3"/>
  <c r="AW59" i="1"/>
  <c r="AT59" i="1"/>
  <c r="AN59" i="1"/>
  <c r="BB57" i="1"/>
  <c r="AX57" i="1" s="1"/>
  <c r="BC57" i="1"/>
  <c r="AY57" i="1" s="1"/>
  <c r="J36" i="2"/>
  <c r="AW58" i="1" s="1"/>
  <c r="AT58" i="1" s="1"/>
  <c r="BK85" i="6" l="1"/>
  <c r="J85" i="6" s="1"/>
  <c r="J59" i="6" s="1"/>
  <c r="J63" i="3"/>
  <c r="J41" i="5"/>
  <c r="J41" i="3"/>
  <c r="BB56" i="1"/>
  <c r="AX56" i="1" s="1"/>
  <c r="BD56" i="1"/>
  <c r="W35" i="1" s="1"/>
  <c r="J32" i="2"/>
  <c r="AG58" i="1" s="1"/>
  <c r="AZ56" i="1"/>
  <c r="W31" i="1"/>
  <c r="BC56" i="1"/>
  <c r="W34" i="1"/>
  <c r="AU57" i="1"/>
  <c r="AU56" i="1" s="1"/>
  <c r="J32" i="4"/>
  <c r="AG60" i="1"/>
  <c r="BA57" i="1"/>
  <c r="AW57" i="1" s="1"/>
  <c r="AT57" i="1" s="1"/>
  <c r="J41" i="4" l="1"/>
  <c r="J41" i="2"/>
  <c r="AN58" i="1"/>
  <c r="AN60" i="1"/>
  <c r="W33" i="1"/>
  <c r="BA56" i="1"/>
  <c r="W32" i="1" s="1"/>
  <c r="J30" i="6"/>
  <c r="AG62" i="1" s="1"/>
  <c r="AV56" i="1"/>
  <c r="AK31" i="1" s="1"/>
  <c r="AG57" i="1"/>
  <c r="AY56" i="1"/>
  <c r="AN57" i="1" l="1"/>
  <c r="J39" i="6"/>
  <c r="AN62" i="1"/>
  <c r="AG56" i="1"/>
  <c r="AK26" i="1"/>
  <c r="AN28" i="1" s="1"/>
  <c r="AW56" i="1"/>
  <c r="AK32" i="1" s="1"/>
  <c r="AK37" i="1" l="1"/>
  <c r="AT56" i="1"/>
  <c r="AN56" i="1" l="1"/>
</calcChain>
</file>

<file path=xl/sharedStrings.xml><?xml version="1.0" encoding="utf-8"?>
<sst xmlns="http://schemas.openxmlformats.org/spreadsheetml/2006/main" count="6420" uniqueCount="1186">
  <si>
    <t>Export Komplet</t>
  </si>
  <si>
    <t>VZ</t>
  </si>
  <si>
    <t>2.0</t>
  </si>
  <si>
    <t>ZAMOK</t>
  </si>
  <si>
    <t>False</t>
  </si>
  <si>
    <t>{9539c093-435e-4c38-af1e-bd08393dd30b}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</si>
  <si>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</si>
  <si>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</si>
  <si>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</si>
  <si>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</si>
  <si>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</si>
  <si>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</si>
  <si>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</si>
  <si>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</si>
  <si>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2024_01_13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</si>
  <si>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</si>
  <si>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</si>
  <si>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Lidická 406/41, 15000 Praha 5, b.j.č. 6</t>
  </si>
  <si>
    <t>KSO:</t>
  </si>
  <si>
    <t/>
  </si>
  <si>
    <t>CC-CZ:</t>
  </si>
  <si>
    <t>Místo:</t>
  </si>
  <si>
    <t>Lidická 406/41, 15000 Praha 5</t>
  </si>
  <si>
    <t>Datum:</t>
  </si>
  <si>
    <t>24. 6. 2024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</si>
  <si>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</si>
  <si>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</si>
  <si>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</si>
  <si>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</si>
  <si>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</si>
  <si>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</si>
  <si>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</si>
  <si>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</si>
  <si>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</si>
  <si>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</si>
  <si>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</si>
  <si>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</si>
  <si>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</si>
  <si>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</si>
  <si>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</si>
  <si>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</si>
  <si>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</si>
  <si>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</si>
  <si>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</si>
  <si>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</si>
  <si>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</si>
  <si>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</si>
  <si>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</si>
  <si>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</si>
  <si>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</si>
  <si>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</si>
  <si>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</si>
  <si>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</si>
  <si>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</si>
  <si>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</si>
  <si>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</si>
  <si>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</si>
  <si>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</si>
  <si>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</si>
  <si>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</si>
  <si>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</si>
  <si>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</si>
  <si>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</si>
  <si>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</si>
  <si>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</si>
  <si>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</si>
  <si>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</si>
  <si>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</si>
  <si>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</si>
  <si>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</si>
  <si>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</si>
  <si>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</si>
  <si>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</si>
  <si>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</si>
  <si>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</si>
  <si>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</si>
  <si>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</si>
  <si>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</si>
  <si>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</si>
  <si>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</si>
  <si>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</si>
  <si>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</si>
  <si>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</si>
  <si>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{8613c9e6-623a-4968-a9c9-a868641b3ce9}</t>
  </si>
  <si>
    <t>/</t>
  </si>
  <si>
    <t>ARS</t>
  </si>
  <si>
    <t>Stavební část</t>
  </si>
  <si>
    <t>Soupis</t>
  </si>
  <si>
    <t>2</t>
  </si>
  <si>
    <t>{7c8d8433-4299-4658-8b00-40312791432c}</t>
  </si>
  <si>
    <t>ZTI</t>
  </si>
  <si>
    <t>Zdravotně technické instalace</t>
  </si>
  <si>
    <t>{2854450f-31ee-4076-b518-4d5669e1b608}</t>
  </si>
  <si>
    <t>ÚT</t>
  </si>
  <si>
    <t>Vytápění</t>
  </si>
  <si>
    <t>{ffbf1267-6280-493e-8517-5b76b1df19a3}</t>
  </si>
  <si>
    <t>EL</t>
  </si>
  <si>
    <t>Elektroinstalace</t>
  </si>
  <si>
    <t>{c2f50ba0-bc02-4fb4-b23a-b359797dc097}</t>
  </si>
  <si>
    <t>VRN</t>
  </si>
  <si>
    <t>Vedlejší rozpočtové náklady</t>
  </si>
  <si>
    <t>VON</t>
  </si>
  <si>
    <t>{eaf4d255-48e0-44bd-9f21-68a042f5ef88}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</si>
  <si>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</si>
  <si>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</si>
  <si>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</si>
  <si>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</si>
  <si>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</si>
  <si>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</si>
  <si>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</si>
  <si>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</si>
  <si>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</si>
  <si>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</si>
  <si>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</si>
  <si>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</si>
  <si>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</si>
  <si>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</si>
  <si>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</si>
  <si>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</si>
  <si>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</si>
  <si>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</si>
  <si>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</si>
  <si>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</si>
  <si>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</si>
  <si>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</si>
  <si>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</si>
  <si>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</si>
  <si>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</si>
  <si>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</si>
  <si>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</si>
  <si>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</si>
  <si>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</si>
  <si>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</si>
  <si>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</si>
  <si>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</si>
  <si>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</si>
  <si>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</si>
  <si>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</si>
  <si>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</si>
  <si>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</si>
  <si>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</si>
  <si>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</si>
  <si>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</si>
  <si>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</si>
  <si>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</si>
  <si>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</si>
  <si>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</si>
  <si>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</si>
  <si>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</si>
  <si>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</si>
  <si>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</si>
  <si>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ve zdivu nadzákladovém cihlami pálenými plochy přes 0,25 m2 do 1 m2 na maltu vápenocementovou</t>
  </si>
  <si>
    <t>m3</t>
  </si>
  <si>
    <t>CS ÚRS 2024 01</t>
  </si>
  <si>
    <t>4</t>
  </si>
  <si>
    <t>347069331</t>
  </si>
  <si>
    <t>Online PSC</t>
  </si>
  <si>
    <t>https://podminky.urs.cz/item/CS_URS_2024_01/310238211</t>
  </si>
  <si>
    <t>VV</t>
  </si>
  <si>
    <t>"nika pod oknem" 0,8*1,125*0,475</t>
  </si>
  <si>
    <t>Součet</t>
  </si>
  <si>
    <t>317944R21</t>
  </si>
  <si>
    <t>D+M ocelový překlad 1xL 50/40 dodatečně osazen, antikorozní nátěr</t>
  </si>
  <si>
    <t>m</t>
  </si>
  <si>
    <t>1692242261</t>
  </si>
  <si>
    <t>1,8*2</t>
  </si>
  <si>
    <t>6</t>
  </si>
  <si>
    <t>Úpravy povrchů, podlahy a osazování výplní</t>
  </si>
  <si>
    <t>619991001</t>
  </si>
  <si>
    <t>Zakrytí vnitřních ploch před znečištěním fólií včetně pozdějšího odkrytí podlah</t>
  </si>
  <si>
    <t>m2</t>
  </si>
  <si>
    <t>-1700135479</t>
  </si>
  <si>
    <t>https://podminky.urs.cz/item/CS_URS_2024_01/619991001</t>
  </si>
  <si>
    <t>619996127</t>
  </si>
  <si>
    <t>Ochrana stavebních konstrukcí a samostatných prvků včetně pozdějšího odstranění obedněním z OSB desek svislých ploch</t>
  </si>
  <si>
    <t>-2044344662</t>
  </si>
  <si>
    <t>https://podminky.urs.cz/item/CS_URS_2024_01/619996127</t>
  </si>
  <si>
    <t>okna</t>
  </si>
  <si>
    <t>1,4*2,3*2</t>
  </si>
  <si>
    <t>1,0*2,1</t>
  </si>
  <si>
    <t>5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</si>
  <si>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</si>
  <si>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</si>
  <si>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</si>
  <si>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</si>
  <si>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632450134</t>
  </si>
  <si>
    <t>Potěr cementový vyrovnávací ze suchých směsí v ploše o průměrné (střední) tl. přes 40 do 50 mm</t>
  </si>
  <si>
    <t>investice</t>
  </si>
  <si>
    <t>-1660056033</t>
  </si>
  <si>
    <t>https://podminky.urs.cz/item/CS_URS_2024_01/632450134</t>
  </si>
  <si>
    <t>P</t>
  </si>
  <si>
    <t>Poznámka k položce:_x000D_
Cementový potěr C25 - F4</t>
  </si>
  <si>
    <t>Skladba F.1, tl. 50 mm</t>
  </si>
  <si>
    <t>"m.č. 1.03" 4,53</t>
  </si>
  <si>
    <t>7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</si>
  <si>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</si>
  <si>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</si>
  <si>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</si>
  <si>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</si>
  <si>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otlučené stěny</t>
  </si>
  <si>
    <t>"předpoklad 10% stávajících stěn" 84,5*0,1</t>
  </si>
  <si>
    <t>8</t>
  </si>
  <si>
    <t>612135101</t>
  </si>
  <si>
    <t>Hrubá výplň rýh maltou jakékoli šířky rýhy ve stěnách</t>
  </si>
  <si>
    <t>1684549370</t>
  </si>
  <si>
    <t>https://podminky.urs.cz/item/CS_URS_2024_01/612135101</t>
  </si>
  <si>
    <t>Poznámka k položce:_x000D_
vč stropů</t>
  </si>
  <si>
    <t>"ZTI" 3,5*0,1</t>
  </si>
  <si>
    <t>"elektro" 24,3*0,05</t>
  </si>
  <si>
    <t>9</t>
  </si>
  <si>
    <t>612R01</t>
  </si>
  <si>
    <t>Zednické začištění rohu a nadpraží po bouraných konstrukcích - otvory bez zárubně</t>
  </si>
  <si>
    <t>2081549342</t>
  </si>
  <si>
    <t>2,52*2+1,37</t>
  </si>
  <si>
    <t>2,8*2+1,38</t>
  </si>
  <si>
    <t>10</t>
  </si>
  <si>
    <t>612131101</t>
  </si>
  <si>
    <t>Podkladní a spojovací vrstva vnitřních omítaných ploch cementový postřik nanášený ručně celoplošně stěn</t>
  </si>
  <si>
    <t>-1836362644</t>
  </si>
  <si>
    <t>https://podminky.urs.cz/item/CS_URS_2024_01/612131101</t>
  </si>
  <si>
    <t>11</t>
  </si>
  <si>
    <t>612325417</t>
  </si>
  <si>
    <t>Oprava vápenocementové omítky vnitřních ploch hladké, tloušťky do 20 mm, s celoplošným přeštukováním, tloušťky štuku 3 mm stěn, v rozsahu opravované plochy přes 10 do 30%</t>
  </si>
  <si>
    <t>1207124757</t>
  </si>
  <si>
    <t>https://podminky.urs.cz/item/CS_URS_2024_01/612325417</t>
  </si>
  <si>
    <t>Poznámka k položce:_x000D_
vč zapravení omítek v místech bouraných konstrukcí a otvorů</t>
  </si>
  <si>
    <t>"otlučené omítky" 84,5</t>
  </si>
  <si>
    <t>611131101</t>
  </si>
  <si>
    <t>Podkladní a spojovací vrstva vnitřních omítaných ploch cementový postřik nanášený ručně celoplošně stropů</t>
  </si>
  <si>
    <t>341634643</t>
  </si>
  <si>
    <t>https://podminky.urs.cz/item/CS_URS_2024_01/611131101</t>
  </si>
  <si>
    <t>13</t>
  </si>
  <si>
    <t>611325417</t>
  </si>
  <si>
    <t>Oprava vápenocementové omítky vnitřních ploch hladké, tloušťky do 20 mm, s celoplošným přeštukováním, tloušťky štuku 3 mm stropů, v rozsahu opravované plochy přes 10 do 30%</t>
  </si>
  <si>
    <t>-1647919106</t>
  </si>
  <si>
    <t>https://podminky.urs.cz/item/CS_URS_2024_01/611325417</t>
  </si>
  <si>
    <t>"otlučené omítky" 48,68</t>
  </si>
  <si>
    <t>Ostatní konstrukce a práce, bourání</t>
  </si>
  <si>
    <t>14</t>
  </si>
  <si>
    <t>9R01</t>
  </si>
  <si>
    <t>Vyklizení prostor před zahájením prací</t>
  </si>
  <si>
    <t>soubor</t>
  </si>
  <si>
    <t>-1101118693</t>
  </si>
  <si>
    <t>15</t>
  </si>
  <si>
    <t>9R02</t>
  </si>
  <si>
    <t>Zaměření, odpojení, případná ochrana stávajících inženýrských sítí před zahájením prací</t>
  </si>
  <si>
    <t>-1597712646</t>
  </si>
  <si>
    <t>16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</si>
  <si>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</si>
  <si>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</si>
  <si>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</si>
  <si>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</si>
  <si>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bytu" 48,69</t>
  </si>
  <si>
    <t>17</t>
  </si>
  <si>
    <t>962031132</t>
  </si>
  <si>
    <t>Bourání příček nebo přizdívek z cihel pálených plných nebo dutých, tl. do 100 mm</t>
  </si>
  <si>
    <t>-1455881459</t>
  </si>
  <si>
    <t>https://podminky.urs.cz/item/CS_URS_2024_01/962031132</t>
  </si>
  <si>
    <t>1,38*3,54</t>
  </si>
  <si>
    <t>-0,8*2,05</t>
  </si>
  <si>
    <t>0,165*2,7</t>
  </si>
  <si>
    <t>18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</si>
  <si>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</si>
  <si>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</si>
  <si>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-1258511428</t>
  </si>
  <si>
    <t>https://podminky.urs.cz/item/CS_URS_2024_01/967031132</t>
  </si>
  <si>
    <t xml:space="preserve">začištění průchodu mezi pokojem a kuchyní </t>
  </si>
  <si>
    <t>(2,52*2+1,37)*0,15</t>
  </si>
  <si>
    <t>předsíň</t>
  </si>
  <si>
    <t>(2,8*2+1,38)*0,15</t>
  </si>
  <si>
    <t>19</t>
  </si>
  <si>
    <t>973031324</t>
  </si>
  <si>
    <t>Vysekání výklenků nebo kapes ve zdivu z cihel na maltu vápennou nebo vápenocementovou kapes, plochy do 0,10 m2, hl. do 150 mm</t>
  </si>
  <si>
    <t>kus</t>
  </si>
  <si>
    <t>286799947</t>
  </si>
  <si>
    <t>https://podminky.urs.cz/item/CS_URS_2024_01/973031324</t>
  </si>
  <si>
    <t>"překlad nový průchod" 2*2</t>
  </si>
  <si>
    <t>20</t>
  </si>
  <si>
    <t>977332112</t>
  </si>
  <si>
    <t>Frézování drážek pro vodiče ve stěnách z cihel, rozměru do 50x50 mm</t>
  </si>
  <si>
    <t>-1526643138</t>
  </si>
  <si>
    <t>https://podminky.urs.cz/item/CS_URS_2024_01/977332112</t>
  </si>
  <si>
    <t>"elektro" 24,5</t>
  </si>
  <si>
    <t>978013121</t>
  </si>
  <si>
    <t>Otlučení vápenných nebo vápenocementových omítek vnitřních ploch stěn s vyškrabáním spar, s očištěním zdiva, v rozsahu přes 5 do 10 %</t>
  </si>
  <si>
    <t>217966466</t>
  </si>
  <si>
    <t>https://podminky.urs.cz/item/CS_URS_2024_01/978013121</t>
  </si>
  <si>
    <t>Stávající stav</t>
  </si>
  <si>
    <t>22,2*3,535</t>
  </si>
  <si>
    <t>-1,4*2,3*2</t>
  </si>
  <si>
    <t>-1,37*2,52</t>
  </si>
  <si>
    <t>(1,4+2,3*2)*0,16*2</t>
  </si>
  <si>
    <t>2,52*0,5+2,52*0,64+1,37*0,5</t>
  </si>
  <si>
    <t>18,7*3,54</t>
  </si>
  <si>
    <t>-0,9*2,05</t>
  </si>
  <si>
    <t>-1,0*2,1</t>
  </si>
  <si>
    <t>(1,0+2,1*2)*0,23</t>
  </si>
  <si>
    <t>odpočet stěn s SDK předstěnou</t>
  </si>
  <si>
    <t>-5,705*3,54*2</t>
  </si>
  <si>
    <t>-2,59*3,54</t>
  </si>
  <si>
    <t>22</t>
  </si>
  <si>
    <t>978012141</t>
  </si>
  <si>
    <t>Otlučení vápenných nebo vápenocementových omítek vnitřních ploch stropů rákosovaných, v rozsahu přes 10 do 30 %</t>
  </si>
  <si>
    <t>1265353421</t>
  </si>
  <si>
    <t>https://podminky.urs.cz/item/CS_URS_2024_01/978012141</t>
  </si>
  <si>
    <t>"m.č. 1.01" 29,01</t>
  </si>
  <si>
    <t>"m.č. 1.02" 19,04</t>
  </si>
  <si>
    <t>"m.č. 1.03" 0,63</t>
  </si>
  <si>
    <t>23</t>
  </si>
  <si>
    <t>968072455</t>
  </si>
  <si>
    <t>Vybourání kovových rámů oken s křídly, dveřních zárubní, vrat, stěn, ostění nebo obkladů dveřních zárubní, plochy do 2 m2</t>
  </si>
  <si>
    <t>-846514199</t>
  </si>
  <si>
    <t>https://podminky.urs.cz/item/CS_URS_2024_01/968072455</t>
  </si>
  <si>
    <t>0,9*2,05*2</t>
  </si>
  <si>
    <t>24</t>
  </si>
  <si>
    <t>968072456</t>
  </si>
  <si>
    <t>Vybourání kovových rámů oken s křídly, dveřních zárubní, vrat, stěn, ostění nebo obkladů dveřních zárubní, plochy přes 2 m2</t>
  </si>
  <si>
    <t>-786539797</t>
  </si>
  <si>
    <t>https://podminky.urs.cz/item/CS_URS_2024_01/968072456</t>
  </si>
  <si>
    <t>1,37*2,52</t>
  </si>
  <si>
    <t>25</t>
  </si>
  <si>
    <t>952902R21</t>
  </si>
  <si>
    <t>Urovnání stávajícího násypu v podlahách před realizací nových podlahových vrstev</t>
  </si>
  <si>
    <t>164197347</t>
  </si>
  <si>
    <t>"celková plocha bytu" 47,02</t>
  </si>
  <si>
    <t>26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</si>
  <si>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</si>
  <si>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</si>
  <si>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</si>
  <si>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</si>
  <si>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"plocha bytu" 47,02</t>
  </si>
  <si>
    <t>"komunikační prostory v domě" 60,0</t>
  </si>
  <si>
    <t>27</t>
  </si>
  <si>
    <t>9R04</t>
  </si>
  <si>
    <t>Pravidelný úklid společných prostor po dobu provádění stavebních prací</t>
  </si>
  <si>
    <t>-981696785</t>
  </si>
  <si>
    <t>28</t>
  </si>
  <si>
    <t>9R05</t>
  </si>
  <si>
    <t>Provedení sondy nosných trámů podlahy, ověření výskytu dřevomorky</t>
  </si>
  <si>
    <t>-205262756</t>
  </si>
  <si>
    <t>997</t>
  </si>
  <si>
    <t>Přesun sutě</t>
  </si>
  <si>
    <t>29</t>
  </si>
  <si>
    <t>997013214</t>
  </si>
  <si>
    <t>Vnitrostaveništní doprava suti a vybouraných hmot vodorovně do 50 m s naložením ručně pro budovy a haly výšky přes 12 do 15 m</t>
  </si>
  <si>
    <t>t</t>
  </si>
  <si>
    <t>1376723696</t>
  </si>
  <si>
    <t>https://podminky.urs.cz/item/CS_URS_2024_01/997013214</t>
  </si>
  <si>
    <t>30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</si>
  <si>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</si>
  <si>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</si>
  <si>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</si>
  <si>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</si>
  <si>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31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</si>
  <si>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</si>
  <si>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</si>
  <si>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</si>
  <si>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</si>
  <si>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</si>
  <si>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4,421*9 'Přepočtené koeficientem množství</t>
  </si>
  <si>
    <t>32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</si>
  <si>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</si>
  <si>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</si>
  <si>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</si>
  <si>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</si>
  <si>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0,668+0,11+0,06+0,036</t>
  </si>
  <si>
    <t>33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</si>
  <si>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</si>
  <si>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</si>
  <si>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</si>
  <si>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</si>
  <si>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4,384</t>
  </si>
  <si>
    <t>"cihla" -0,874</t>
  </si>
  <si>
    <t>998</t>
  </si>
  <si>
    <t>Přesun hmot</t>
  </si>
  <si>
    <t>34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</si>
  <si>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</si>
  <si>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</si>
  <si>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-969530675</t>
  </si>
  <si>
    <t>https://podminky.urs.cz/item/CS_URS_2024_01/998018003</t>
  </si>
  <si>
    <t>PSV</t>
  </si>
  <si>
    <t>Práce a dodávky PSV</t>
  </si>
  <si>
    <t>722</t>
  </si>
  <si>
    <t>Zdravotechnika - vnitřní vodovod</t>
  </si>
  <si>
    <t>35</t>
  </si>
  <si>
    <t>722R01</t>
  </si>
  <si>
    <t>Demontáž rozvodů teplé vody</t>
  </si>
  <si>
    <t>161276903</t>
  </si>
  <si>
    <t>36</t>
  </si>
  <si>
    <t>722R02</t>
  </si>
  <si>
    <t>Demontáž připojovacích rozvodů studené vody</t>
  </si>
  <si>
    <t>-1679881186</t>
  </si>
  <si>
    <t>725</t>
  </si>
  <si>
    <t>Zdravotechnika - zařizovací předměty</t>
  </si>
  <si>
    <t>37</t>
  </si>
  <si>
    <t>725210821</t>
  </si>
  <si>
    <t>Demontáž umyvadel bez výtokových armatur umyvadel</t>
  </si>
  <si>
    <t>-220840215</t>
  </si>
  <si>
    <t>https://podminky.urs.cz/item/CS_URS_2024_01/725210821</t>
  </si>
  <si>
    <t>38</t>
  </si>
  <si>
    <t>725820801</t>
  </si>
  <si>
    <t>Demontáž baterií nástěnných do G 3/4</t>
  </si>
  <si>
    <t>-1348885585</t>
  </si>
  <si>
    <t>https://podminky.urs.cz/item/CS_URS_2024_01/725820801</t>
  </si>
  <si>
    <t>735</t>
  </si>
  <si>
    <t>Ústřední vytápění - otopná tělesa</t>
  </si>
  <si>
    <t>39</t>
  </si>
  <si>
    <t>735R01</t>
  </si>
  <si>
    <t>Demontáž akumulačních kamen</t>
  </si>
  <si>
    <t>-1869475547</t>
  </si>
  <si>
    <t>762</t>
  </si>
  <si>
    <t>Konstrukce tesařské</t>
  </si>
  <si>
    <t>40</t>
  </si>
  <si>
    <t>762522811</t>
  </si>
  <si>
    <t>Demontáž podlah s polštáři z prken tl. do 32 mm</t>
  </si>
  <si>
    <t>2066966226</t>
  </si>
  <si>
    <t>https://podminky.urs.cz/item/CS_URS_2024_01/762522811</t>
  </si>
  <si>
    <t>763</t>
  </si>
  <si>
    <t>Konstrukce suché výstavby</t>
  </si>
  <si>
    <t>41</t>
  </si>
  <si>
    <t>763111431</t>
  </si>
  <si>
    <t>Příčka ze sádrokartonových desek s nosnou konstrukcí z jednoduchých ocelových profilů UW, CW dvojitě opláštěná deskami impregnovanými H2 tl. 2 x 12,5 mm EI 60, příčka tl. 100 mm, profil 50, s izolací, Rw do 51 dB</t>
  </si>
  <si>
    <t>-1339890352</t>
  </si>
  <si>
    <t>https://podminky.urs.cz/item/CS_URS_2024_01/763111431</t>
  </si>
  <si>
    <t>(3,62+2,49)*3,54</t>
  </si>
  <si>
    <t>42</t>
  </si>
  <si>
    <t>763111720</t>
  </si>
  <si>
    <t>Příčka ze sádrokartonových desek ostatní konstrukce a práce na příčkách ze sádrokartonových desek vyztužení příčky pro osazení skříněk, polic atd.</t>
  </si>
  <si>
    <t>1561107799</t>
  </si>
  <si>
    <t>https://podminky.urs.cz/item/CS_URS_2024_01/763111720</t>
  </si>
  <si>
    <t>"horní skříňky kuchyňské linky" 1,5</t>
  </si>
  <si>
    <t>43</t>
  </si>
  <si>
    <t>763121R66</t>
  </si>
  <si>
    <t>Stěna předsazená ze sádrokartonových desek s nosnou konstrukcí z ocelových profilů CW, UW dvojitě opláštěná deskami impregnovanými H2 tl. 2 x 12,5 mm s izolací 40 mm, stěna tl. 100 mm, profil 75</t>
  </si>
  <si>
    <t>-92177668</t>
  </si>
  <si>
    <t>"koupelna" 2,49*3,54</t>
  </si>
  <si>
    <t>44</t>
  </si>
  <si>
    <t>763121413</t>
  </si>
  <si>
    <t>Stěna předsazená ze sádrokartonových desek s nosnou konstrukcí z ocelových profilů CW, UW jednoduše opláštěná deskou standardní A tl. 12,5 mm bez izolace, EI 15, stěna tl. 87,5 mm, profil 75</t>
  </si>
  <si>
    <t>-1302342554</t>
  </si>
  <si>
    <t>https://podminky.urs.cz/item/CS_URS_2024_01/763121413</t>
  </si>
  <si>
    <t>pokoj</t>
  </si>
  <si>
    <t>5,705*3,54*2</t>
  </si>
  <si>
    <t>45</t>
  </si>
  <si>
    <t>763111742</t>
  </si>
  <si>
    <t>Příčka ze sádrokartonových desek ostatní konstrukce a práce na příčkách ze sádrokartonových desek montáž jedné vrstvy tepelné izolace</t>
  </si>
  <si>
    <t>579203342</t>
  </si>
  <si>
    <t>https://podminky.urs.cz/item/CS_URS_2024_01/763111742</t>
  </si>
  <si>
    <t>"předsazené stěny pokoj" 40,391</t>
  </si>
  <si>
    <t>46</t>
  </si>
  <si>
    <t>M</t>
  </si>
  <si>
    <t>63166740</t>
  </si>
  <si>
    <t>pás tepelně izolační univerzální λ=0,038-0,039 tl 40mm</t>
  </si>
  <si>
    <t>108113240</t>
  </si>
  <si>
    <t>53,9918695351324*1,05 'Přepočtené koeficientem množství</t>
  </si>
  <si>
    <t>47</t>
  </si>
  <si>
    <t>763121911</t>
  </si>
  <si>
    <t>Zhotovení otvorů v předsazených a šachtových stěnách ze sádrokartonových desek pro prostupy (voda, elektro, topení, VZT), osvětlení, okna, revizní klapky a dvířka včetně vyztužení profily pro stěnu tl. do 100 mm, velikost do 0,10 m2</t>
  </si>
  <si>
    <t>1461920075</t>
  </si>
  <si>
    <t>https://podminky.urs.cz/item/CS_URS_2024_01/763121911</t>
  </si>
  <si>
    <t>48</t>
  </si>
  <si>
    <t>763172347</t>
  </si>
  <si>
    <t>Montáž dvířek pro konstrukce ze sádrokartonových desek revizních jednoplášťových pro příčky a předsazené stěny ostatních velikostí do 0,16 m2</t>
  </si>
  <si>
    <t>1803656386</t>
  </si>
  <si>
    <t>https://podminky.urs.cz/item/CS_URS_2024_01/763172347</t>
  </si>
  <si>
    <t>Tabulka ostatních výrobků</t>
  </si>
  <si>
    <t>"ozn. X.2" 1</t>
  </si>
  <si>
    <t>49</t>
  </si>
  <si>
    <t>5903075R</t>
  </si>
  <si>
    <t>dvířka revizní jednokřídlá s automatickým zámkem 250x300mm</t>
  </si>
  <si>
    <t>-1938047040</t>
  </si>
  <si>
    <t>50</t>
  </si>
  <si>
    <t>763173111</t>
  </si>
  <si>
    <t>Montáž nosičů zařizovacích předmětů pro konstrukce ze sádrokartonových desek úchytu pro umyvadlo</t>
  </si>
  <si>
    <t>1161011172</t>
  </si>
  <si>
    <t>https://podminky.urs.cz/item/CS_URS_2024_01/763173111</t>
  </si>
  <si>
    <t>51</t>
  </si>
  <si>
    <t>59030729</t>
  </si>
  <si>
    <t>konstrukce pro uchycení umyvadla s nástěnnými bateriemi osová rozteč CW profilů 450-625mm</t>
  </si>
  <si>
    <t>-1353785513</t>
  </si>
  <si>
    <t>52</t>
  </si>
  <si>
    <t>763173113</t>
  </si>
  <si>
    <t>Montáž nosičů zařizovacích předmětů pro konstrukce ze sádrokartonových desek úchytu pro WC</t>
  </si>
  <si>
    <t>522361220</t>
  </si>
  <si>
    <t>https://podminky.urs.cz/item/CS_URS_2024_01/763173113</t>
  </si>
  <si>
    <t>53</t>
  </si>
  <si>
    <t>59030731</t>
  </si>
  <si>
    <t>konstrukce pro uchycení WC osová rozteč CW profilů 450-625mm</t>
  </si>
  <si>
    <t>612215235</t>
  </si>
  <si>
    <t>54</t>
  </si>
  <si>
    <t>763181422</t>
  </si>
  <si>
    <t>Výplně otvorů konstrukcí ze sádrokartonových desek ztužující výplň otvoru pro dveře s UA a UW profilem, výšky příčky přes 3,25 do 3,75 m</t>
  </si>
  <si>
    <t>-1577979155</t>
  </si>
  <si>
    <t>https://podminky.urs.cz/item/CS_URS_2024_01/763181422</t>
  </si>
  <si>
    <t>55</t>
  </si>
  <si>
    <t>763183111</t>
  </si>
  <si>
    <t>Výplně otvorů konstrukcí ze sádrokartonových desek montáž stavebního pouzdra posuvných dveří do sádrokartonové příčky s jednou kapsou pro jedno dveřní křídlo, průchozí šířky do 800 mm</t>
  </si>
  <si>
    <t>-1989690284</t>
  </si>
  <si>
    <t>https://podminky.urs.cz/item/CS_URS_2024_01/763183111</t>
  </si>
  <si>
    <t>"ozn. D.2" 1</t>
  </si>
  <si>
    <t>56</t>
  </si>
  <si>
    <t>55331621</t>
  </si>
  <si>
    <t>pouzdro stavební posuvných dveří jednopouzdrové 700mm atypický rozměr</t>
  </si>
  <si>
    <t>2067071433</t>
  </si>
  <si>
    <t>Poznámka k položce:_x000D_
700/2100</t>
  </si>
  <si>
    <t>57</t>
  </si>
  <si>
    <t>763251222</t>
  </si>
  <si>
    <t>Podlaha ze sádrovláknitých desek na pero a drážku z podlahových prvků tl. 25 mm podlaha tl. 35 mm s další sádrovláknitou deskou tl. 10 mm</t>
  </si>
  <si>
    <t>-1909100602</t>
  </si>
  <si>
    <t>https://podminky.urs.cz/item/CS_URS_2024_01/763251222</t>
  </si>
  <si>
    <t>skladba F.2</t>
  </si>
  <si>
    <t>"m.č. 1.01" 28,56</t>
  </si>
  <si>
    <t>"m.č. 1.02" 9,18</t>
  </si>
  <si>
    <t>"m.č. 1.04" 4,76</t>
  </si>
  <si>
    <t>58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</si>
  <si>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</si>
  <si>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</si>
  <si>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%</t>
  </si>
  <si>
    <t>-43903504</t>
  </si>
  <si>
    <t>https://podminky.urs.cz/item/CS_URS_2024_01/998763513</t>
  </si>
  <si>
    <t>766</t>
  </si>
  <si>
    <t>Konstrukce truhlářské</t>
  </si>
  <si>
    <t>59</t>
  </si>
  <si>
    <t>766491851</t>
  </si>
  <si>
    <t>Demontáž ostatních truhlářských konstrukcí prahů dveří jednokřídlových</t>
  </si>
  <si>
    <t>1306823724</t>
  </si>
  <si>
    <t>https://podminky.urs.cz/item/CS_URS_2024_01/766491851</t>
  </si>
  <si>
    <t>60</t>
  </si>
  <si>
    <t>766491853</t>
  </si>
  <si>
    <t>Demontáž ostatních truhlářských konstrukcí prahů dveří dvoukřídlových</t>
  </si>
  <si>
    <t>-560679998</t>
  </si>
  <si>
    <t>https://podminky.urs.cz/item/CS_URS_2024_01/766491853</t>
  </si>
  <si>
    <t>61</t>
  </si>
  <si>
    <t>766825821</t>
  </si>
  <si>
    <t>Demontáž nábytku vestavěného skříní dvoukřídlových</t>
  </si>
  <si>
    <t>-756394401</t>
  </si>
  <si>
    <t>https://podminky.urs.cz/item/CS_URS_2024_01/766825821</t>
  </si>
  <si>
    <t>62</t>
  </si>
  <si>
    <t>D.1</t>
  </si>
  <si>
    <t>D+M vstupní dveře 1kř 800x1970 mm, plné, otočné, proptipožární, bezpečnostní, CPL laminát, dřevěný práh, vč bezpečnostního kování a ocelové zárubně, specifikace dle PD</t>
  </si>
  <si>
    <t>-203690440</t>
  </si>
  <si>
    <t>Výpis dveří</t>
  </si>
  <si>
    <t>"ozn. D.1" 1</t>
  </si>
  <si>
    <t>63</t>
  </si>
  <si>
    <t>D.2</t>
  </si>
  <si>
    <t>D+M vnitřní dveře 1kř 700x1970 mm, plné, posuvné, křídlo DTD + fólie, vč kování a obložkové zárubně, specifikace dle PD</t>
  </si>
  <si>
    <t>698567878</t>
  </si>
  <si>
    <t>64</t>
  </si>
  <si>
    <t>D.3</t>
  </si>
  <si>
    <t>D+M vnitřní dveře 1kř 800x1970 mm, prosklené, otočné, křídlo DTD + fólie, vč kování a obložkové zárubně, specifikace dle PD</t>
  </si>
  <si>
    <t>2092714693</t>
  </si>
  <si>
    <t>"ozn. D.3" 1</t>
  </si>
  <si>
    <t>65</t>
  </si>
  <si>
    <t>J.1_A</t>
  </si>
  <si>
    <t>D+M kuchyňská linka vč. horních skříněk a pracovní desky, kompletní provedení, specifikace dle PD</t>
  </si>
  <si>
    <t>2109733059</t>
  </si>
  <si>
    <t>Tabulka truhlářských výrobků</t>
  </si>
  <si>
    <t>"ozn. J.1" 1</t>
  </si>
  <si>
    <t>66</t>
  </si>
  <si>
    <t>J.1_B</t>
  </si>
  <si>
    <t>D+M spotřebiče do kuchyňské linky, specifikace dle PD</t>
  </si>
  <si>
    <t>1474661396</t>
  </si>
  <si>
    <t>Poznámka k položce:_x000D_
elektrická trouba, varná deska, digestoř</t>
  </si>
  <si>
    <t>67</t>
  </si>
  <si>
    <t>P.1</t>
  </si>
  <si>
    <t>Repase špaletového okna 1400x2300 mm, čtyřkřídlé okno s nadsvětlíkem, vč výměny kování a kliky, specifikace dle PD</t>
  </si>
  <si>
    <t>403747149</t>
  </si>
  <si>
    <t>Poznámka k položce:_x000D_
- Dřevěný rám okna, špaleta a okenní křídla budou důkladně obroušena od původního laku._x000D_
- Obroušené prvky dřevěné prvky budou přetmeleny, po vytvrdnutí tmelu bude proveden základní nátěr (impregnace dřeva proti plísním). _x000D_
- Finální nátěr bude syntetickými barvami, odstín bílý. _x000D_
- Po obvodě okenních křídel bude provedeno těsnění, těsnění vložené do vyfrézované drážky._x000D_
- Očištění stávajících skel mycím prostředkem_x000D_
- Součástí repase budou vyměněno kování a okenní kliky</t>
  </si>
  <si>
    <t>Tabulka výplní</t>
  </si>
  <si>
    <t>"ozn. P.1" 2</t>
  </si>
  <si>
    <t>68</t>
  </si>
  <si>
    <t>P.2</t>
  </si>
  <si>
    <t>Repase okna 1105x2100 mm, čtyřkřídlé okno s nadsvětlíkem, vč výměny kování a kliky, specifikace dle PD</t>
  </si>
  <si>
    <t>-111705659</t>
  </si>
  <si>
    <t>Poznámka k položce:_x000D_
- Dřevěný rám okna a okenní křídla budou důkladně obroušena od původního laku._x000D_
- Obroušené prvky dřevěné prvky budou přetmeleny, po vytvrdnutí tmelu bude proveden základní nátěr (impregnace dřeva proti plísním). _x000D_
- Finální nátěr bude syntetickými barvami, odstín bílý. _x000D_
- Po obvodě okenních křídel bude provedeno těsnění, těsnění vložené do vyfrézované drážky._x000D_
- Očištění stávajících skel mycím prostředkem_x000D_
- Součástí repase budou vyměněno kování a okenní kliky</t>
  </si>
  <si>
    <t>"ozn. P.2" 1</t>
  </si>
  <si>
    <t>69</t>
  </si>
  <si>
    <t>998766313</t>
  </si>
  <si>
    <t>Přesun hmot pro konstrukce truhlářské stanovený procentní sazbou (%) z ceny vodorovná dopravní vzdálenost do 50 m ruční (bez užití mechanizace) v objektech výšky přes 12 do 24 m</t>
  </si>
  <si>
    <t>-717046574</t>
  </si>
  <si>
    <t>https://podminky.urs.cz/item/CS_URS_2024_01/998766313</t>
  </si>
  <si>
    <t>771</t>
  </si>
  <si>
    <t>Podlahy z dlaždic</t>
  </si>
  <si>
    <t>70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</si>
  <si>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</si>
  <si>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</si>
  <si>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</si>
  <si>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</si>
  <si>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71</t>
  </si>
  <si>
    <t>771574416</t>
  </si>
  <si>
    <t>Montáž podlah z dlaždic keramických lepených cementovým flexibilním lepidlem hladkých, tloušťky do 10 mm přes 9 do 12 ks/m2</t>
  </si>
  <si>
    <t>-2061533690</t>
  </si>
  <si>
    <t>https://podminky.urs.cz/item/CS_URS_2024_01/771574416</t>
  </si>
  <si>
    <t>72</t>
  </si>
  <si>
    <t>5976112R</t>
  </si>
  <si>
    <t>dlažba keramická slinutá 300x300 mm, glazovaná, mechanicky odolná, specifikace dle standardů</t>
  </si>
  <si>
    <t>-181313114</t>
  </si>
  <si>
    <t>4,53*1,1 'Přepočtené koeficientem množství</t>
  </si>
  <si>
    <t>73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</si>
  <si>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</si>
  <si>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</si>
  <si>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</si>
  <si>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</si>
  <si>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74</t>
  </si>
  <si>
    <t>771591115</t>
  </si>
  <si>
    <t>Podlahy - dokončovací práce spárování silikonem</t>
  </si>
  <si>
    <t>1789367835</t>
  </si>
  <si>
    <t>https://podminky.urs.cz/item/CS_URS_2024_01/771591115</t>
  </si>
  <si>
    <t>dlažba/obklad</t>
  </si>
  <si>
    <t>"m.č. 1.03" 8,7-0,8</t>
  </si>
  <si>
    <t>75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</si>
  <si>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</si>
  <si>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</si>
  <si>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</si>
  <si>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</si>
  <si>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</si>
  <si>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Nový stav, skladba F.1</t>
  </si>
  <si>
    <t>76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</si>
  <si>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</si>
  <si>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</si>
  <si>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</si>
  <si>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</si>
  <si>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77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</si>
  <si>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</si>
  <si>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</si>
  <si>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</si>
  <si>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</si>
  <si>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78</t>
  </si>
  <si>
    <t>998771313</t>
  </si>
  <si>
    <t>Přesun hmot pro podlahy z dlaždic stanovený procentní sazbou (%) z ceny vodorovná dopravní vzdálenost do 50 m ruční (bez užití mechanizace) v objektech výšky přes 12 do 24 m</t>
  </si>
  <si>
    <t>1607212177</t>
  </si>
  <si>
    <t>https://podminky.urs.cz/item/CS_URS_2024_01/998771313</t>
  </si>
  <si>
    <t>775</t>
  </si>
  <si>
    <t>Podlahy skládané</t>
  </si>
  <si>
    <t>79</t>
  </si>
  <si>
    <t>775521810</t>
  </si>
  <si>
    <t>Demontáž parketových tabulí s lištami do suti přibíjených</t>
  </si>
  <si>
    <t>621346666</t>
  </si>
  <si>
    <t>https://podminky.urs.cz/item/CS_URS_2024_01/775521810</t>
  </si>
  <si>
    <t>776</t>
  </si>
  <si>
    <t>Podlahy povlakové</t>
  </si>
  <si>
    <t>80</t>
  </si>
  <si>
    <t>776201811</t>
  </si>
  <si>
    <t>Demontáž povlakových podlahovin lepených ručně bez podložky</t>
  </si>
  <si>
    <t>1577945742</t>
  </si>
  <si>
    <t>https://podminky.urs.cz/item/CS_URS_2024_01/776201811</t>
  </si>
  <si>
    <t>81</t>
  </si>
  <si>
    <t>776410811</t>
  </si>
  <si>
    <t>Demontáž soklíků nebo lišt pryžových nebo plastových</t>
  </si>
  <si>
    <t>1800332836</t>
  </si>
  <si>
    <t>https://podminky.urs.cz/item/CS_URS_2024_01/776410811</t>
  </si>
  <si>
    <t>"m.č. 1.01" 22,2-1,06</t>
  </si>
  <si>
    <t>"m.č. 1.03" 3,7-(0,8*2)</t>
  </si>
  <si>
    <t>82</t>
  </si>
  <si>
    <t>776231111</t>
  </si>
  <si>
    <t>Montáž podlahovin z vinylu lepením lamel nebo čtverců standardním lepidlem</t>
  </si>
  <si>
    <t>257550918</t>
  </si>
  <si>
    <t>https://podminky.urs.cz/item/CS_URS_2024_01/776231111</t>
  </si>
  <si>
    <t>Nový stav</t>
  </si>
  <si>
    <t>83</t>
  </si>
  <si>
    <t>2841105R</t>
  </si>
  <si>
    <t>vinylová podlahovina tl. 1,5 mm, specifikace dle standardů</t>
  </si>
  <si>
    <t>-1382220531</t>
  </si>
  <si>
    <t>42,5*1,1 'Přepočtené koeficientem množství</t>
  </si>
  <si>
    <t>84</t>
  </si>
  <si>
    <t>776421111</t>
  </si>
  <si>
    <t>Montáž lišt obvodových lepených</t>
  </si>
  <si>
    <t>1890910722</t>
  </si>
  <si>
    <t>https://podminky.urs.cz/item/CS_URS_2024_01/776421111</t>
  </si>
  <si>
    <t>"m.č. 1.01, 1.02" 32,6-0,9</t>
  </si>
  <si>
    <t>"m.č. 1.04" 9,3-(0,9+0,8+0,9)</t>
  </si>
  <si>
    <t>85</t>
  </si>
  <si>
    <t>2834216R</t>
  </si>
  <si>
    <t>lišta podlahová systémová soklová</t>
  </si>
  <si>
    <t>-140031849</t>
  </si>
  <si>
    <t>38,4*1,02 'Přepočtené koeficientem množství</t>
  </si>
  <si>
    <t>86</t>
  </si>
  <si>
    <t>776421311</t>
  </si>
  <si>
    <t>Montáž lišt přechodových samolepících</t>
  </si>
  <si>
    <t>361163375</t>
  </si>
  <si>
    <t>https://podminky.urs.cz/item/CS_URS_2024_01/776421311</t>
  </si>
  <si>
    <t>"ozn. X.1" 0,8+0,7+1,37</t>
  </si>
  <si>
    <t>87</t>
  </si>
  <si>
    <t>5905413R</t>
  </si>
  <si>
    <t>profil přechodový samolepící eloxovaný hliník š 40 mm</t>
  </si>
  <si>
    <t>-1984552267</t>
  </si>
  <si>
    <t>2,87*1,1 'Přepočtené koeficientem množství</t>
  </si>
  <si>
    <t>88</t>
  </si>
  <si>
    <t>998776313</t>
  </si>
  <si>
    <t>Přesun hmot pro podlahy povlakové stanovený procentní sazbou (%) z ceny vodorovná dopravní vzdálenost do 50 m ruční (bez užití mechanizace) v objektech výšky přes 12 do 24 m</t>
  </si>
  <si>
    <t>-661348704</t>
  </si>
  <si>
    <t>https://podminky.urs.cz/item/CS_URS_2024_01/998776313</t>
  </si>
  <si>
    <t>781</t>
  </si>
  <si>
    <t>Dokončovací práce - obklady</t>
  </si>
  <si>
    <t>89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</si>
  <si>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</si>
  <si>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</si>
  <si>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</si>
  <si>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</si>
  <si>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90</t>
  </si>
  <si>
    <t>781472214</t>
  </si>
  <si>
    <t>Montáž keramických obkladů stěn lepených cementovým flexibilním lepidlem hladkých přes 4 do 6 ks/m2</t>
  </si>
  <si>
    <t>-2133610428</t>
  </si>
  <si>
    <t>https://podminky.urs.cz/item/CS_URS_2024_01/781472214</t>
  </si>
  <si>
    <t>m.č. 1.02</t>
  </si>
  <si>
    <t>(1,9+1,5)*0,5</t>
  </si>
  <si>
    <t>m.č. 1.03</t>
  </si>
  <si>
    <t>8,7*2,1</t>
  </si>
  <si>
    <t>-(0,8*2,1+1,0*1,27)</t>
  </si>
  <si>
    <t>91</t>
  </si>
  <si>
    <t>5976170R</t>
  </si>
  <si>
    <t>obklad keramický 250x330 mm, glazovaný, slinutý, mechanicky odolný, specifikace dle standardů</t>
  </si>
  <si>
    <t>-293469209</t>
  </si>
  <si>
    <t>17,02*1,1 'Přepočtené koeficientem množství</t>
  </si>
  <si>
    <t>92</t>
  </si>
  <si>
    <t>781492251</t>
  </si>
  <si>
    <t>Obklad - dokončující práce montáž profilu lepeného flexibilním cementovým lepidlem ukončovacího</t>
  </si>
  <si>
    <t>1538577278</t>
  </si>
  <si>
    <t>https://podminky.urs.cz/item/CS_URS_2024_01/781492251</t>
  </si>
  <si>
    <t>8,7-(0,8+1,0)</t>
  </si>
  <si>
    <t>1,3*2</t>
  </si>
  <si>
    <t>93</t>
  </si>
  <si>
    <t>1941600R</t>
  </si>
  <si>
    <t>lišta ukončovací, specifikace dle PD</t>
  </si>
  <si>
    <t>468012503</t>
  </si>
  <si>
    <t>9,5*1,05 'Přepočtené koeficientem množství</t>
  </si>
  <si>
    <t>94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</si>
  <si>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</si>
  <si>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</si>
  <si>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</si>
  <si>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</si>
  <si>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</si>
  <si>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1.02" 0,5</t>
  </si>
  <si>
    <t>"m.č. 1.03" 2,1*4</t>
  </si>
  <si>
    <t>95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</si>
  <si>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</si>
  <si>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</si>
  <si>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</si>
  <si>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</si>
  <si>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"sprcha, umyvadlo" (1,82+2,49)*2,1</t>
  </si>
  <si>
    <t>"dřez" 1,5*0,5</t>
  </si>
  <si>
    <t>96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</si>
  <si>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</si>
  <si>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</si>
  <si>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</si>
  <si>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</si>
  <si>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"m.č. 1.03" 1</t>
  </si>
  <si>
    <t>97</t>
  </si>
  <si>
    <t>998781313</t>
  </si>
  <si>
    <t>Přesun hmot pro obklady keramické stanovený procentní sazbou (%) z ceny vodorovná dopravní vzdálenost do 50 m ruční (bez užití mechanizace) v objektech výšky přes 12 do 24 m</t>
  </si>
  <si>
    <t>733260304</t>
  </si>
  <si>
    <t>https://podminky.urs.cz/item/CS_URS_2024_01/998781313</t>
  </si>
  <si>
    <t>784</t>
  </si>
  <si>
    <t>Dokončovací práce - malby a tapety</t>
  </si>
  <si>
    <t>98</t>
  </si>
  <si>
    <t>784121001</t>
  </si>
  <si>
    <t>Oškrabání malby v místnostech výšky do 3,80 m</t>
  </si>
  <si>
    <t>-482256329</t>
  </si>
  <si>
    <t>https://podminky.urs.cz/item/CS_URS_2024_01/784121001</t>
  </si>
  <si>
    <t>"otlučené stropy, předpoklad otlučených omítek 15%" 48,68*0,85</t>
  </si>
  <si>
    <t>"otlučené stěny, předpoklad otlučených omítek 10%" 84,5*0,9</t>
  </si>
  <si>
    <t>99</t>
  </si>
  <si>
    <t>784121011</t>
  </si>
  <si>
    <t>Rozmývání podkladu po oškrabání malby v místnostech výšky do 3,80 m</t>
  </si>
  <si>
    <t>-143535270</t>
  </si>
  <si>
    <t>https://podminky.urs.cz/item/CS_URS_2024_01/784121011</t>
  </si>
  <si>
    <t>100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</si>
  <si>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</si>
  <si>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</si>
  <si>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</si>
  <si>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</si>
  <si>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m.č. 1.01</t>
  </si>
  <si>
    <t>21,8*3,54+28,56</t>
  </si>
  <si>
    <t>12,5*3,54+9,18</t>
  </si>
  <si>
    <t>8,6*3,54+4,53</t>
  </si>
  <si>
    <t>m.č. 1.04</t>
  </si>
  <si>
    <t>9,3*3,54+4,76</t>
  </si>
  <si>
    <t>ostění, nadpraží</t>
  </si>
  <si>
    <t>(1,37+2,52*2)*0,5</t>
  </si>
  <si>
    <t>odpočet obkladů</t>
  </si>
  <si>
    <t>-17,02</t>
  </si>
  <si>
    <t>101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</si>
  <si>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</si>
  <si>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</si>
  <si>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</si>
  <si>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</si>
  <si>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</si>
  <si>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</si>
  <si>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</si>
  <si>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</si>
  <si>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</si>
  <si>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</si>
  <si>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</si>
  <si>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</si>
  <si>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</si>
  <si>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</si>
  <si>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</si>
  <si>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</si>
  <si>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</si>
  <si>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</si>
  <si>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</si>
  <si>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1.06</t>
  </si>
  <si>
    <t>Vyměření přípojek na potrubí vyvedení a upevnění odpadních výpustek DN 50</t>
  </si>
  <si>
    <t>1.08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</si>
  <si>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</si>
  <si>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</si>
  <si>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</si>
  <si>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</si>
  <si>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</si>
  <si>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</si>
  <si>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</si>
  <si>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</si>
  <si>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</si>
  <si>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</si>
  <si>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</si>
  <si>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</si>
  <si>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</si>
  <si>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</si>
  <si>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</si>
  <si>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</si>
  <si>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</si>
  <si>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</si>
  <si>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</si>
  <si>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</si>
  <si>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</si>
  <si>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</si>
  <si>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600 mm, hloubka 400 mm</t>
  </si>
  <si>
    <t>3.03</t>
  </si>
  <si>
    <t>Sprchové vaničky litý mramor čtvrtkruhová 900x900 mm</t>
  </si>
  <si>
    <t>3.04</t>
  </si>
  <si>
    <t>sprchové dveře dvoukřídlé, skleněné tl. 6 mm dveře otvíravé, čtvrtkruhové na vaničku 900x900 mm</t>
  </si>
  <si>
    <t>3.05</t>
  </si>
  <si>
    <t>Dřezy bez výtokových armatur jednoduché se zápachovou uzávěrkou nerezové</t>
  </si>
  <si>
    <t>3.06</t>
  </si>
  <si>
    <t>Umyvadlová stojánková baterie páková s výpustí, dodávka a montáž</t>
  </si>
  <si>
    <t>3.07</t>
  </si>
  <si>
    <t>Dřezová stojánková baterie páková s výpustí, dodávka a montáž</t>
  </si>
  <si>
    <t>3.08</t>
  </si>
  <si>
    <t>Baterie sprchové montáž nástěnných baterií s nastavitelnou výškou sprchy</t>
  </si>
  <si>
    <t>3.09</t>
  </si>
  <si>
    <t>Baterie sprchová páková včetně sprchové soupravy 150mm chrom</t>
  </si>
  <si>
    <t>3.10</t>
  </si>
  <si>
    <t>Ventily odpadní pro zařizovací předměty dřezové s přepadem G 6/4"</t>
  </si>
  <si>
    <t>3.11</t>
  </si>
  <si>
    <t>Zápachové uzávěrky zařizovacích předmětů pro umyvadla DN 40</t>
  </si>
  <si>
    <t>3.12</t>
  </si>
  <si>
    <t>Zápachové uzávěrky zařizovacích předmětů pro dřezy DN 40/50</t>
  </si>
  <si>
    <t>3.13</t>
  </si>
  <si>
    <t>Zápachové uzávěrky zařizovacích předmětů pro vany sprchových koutů s kulovým kloubem na odtoku DN 40/50</t>
  </si>
  <si>
    <t>3.14</t>
  </si>
  <si>
    <t>Elektrický svislý ohřívač vody objem 120l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</si>
  <si>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</si>
  <si>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</si>
  <si>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</si>
  <si>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</si>
  <si>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</si>
  <si>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</si>
  <si>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</si>
  <si>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ÚT - Vytápění</t>
  </si>
  <si>
    <t>1. - elektrické přímotopy</t>
  </si>
  <si>
    <t>2. - ostatní</t>
  </si>
  <si>
    <t>elektrické přímotopy</t>
  </si>
  <si>
    <t>1.1</t>
  </si>
  <si>
    <t>elektrický přímotop s programovatelným regulátorem, výkon min 0,25 kW dodávka a montáž</t>
  </si>
  <si>
    <t>Poznámka k položce:_x000D_
včetně upevnění</t>
  </si>
  <si>
    <t>1.2</t>
  </si>
  <si>
    <t>elektrický olejový přímotop s programovatelným regulátorem, výkon min 1,0 kW dodávka a montáž</t>
  </si>
  <si>
    <t>ostatní</t>
  </si>
  <si>
    <t>2.1</t>
  </si>
  <si>
    <t>elektrorevize - dodávka profese elektro, neoceňovat</t>
  </si>
  <si>
    <t>EL - Elektroinstalace</t>
  </si>
  <si>
    <t>EL001</t>
  </si>
  <si>
    <t>Dvojnásobná zásuvka</t>
  </si>
  <si>
    <t>EL002</t>
  </si>
  <si>
    <t>El. vývod 1-fázový</t>
  </si>
  <si>
    <t>EL003</t>
  </si>
  <si>
    <t>El. vývod 3-fázový</t>
  </si>
  <si>
    <t>EL004</t>
  </si>
  <si>
    <t>Střídavý vypínač</t>
  </si>
  <si>
    <t>EL005</t>
  </si>
  <si>
    <t>Sériový přepínač střídavý</t>
  </si>
  <si>
    <t>EL006</t>
  </si>
  <si>
    <t>Sériový vypínač</t>
  </si>
  <si>
    <t>EL007</t>
  </si>
  <si>
    <t>Trojitá zásuvka</t>
  </si>
  <si>
    <t>EL008</t>
  </si>
  <si>
    <t>Vypínač</t>
  </si>
  <si>
    <t>EL009</t>
  </si>
  <si>
    <t>Zásuvka</t>
  </si>
  <si>
    <t>EL010</t>
  </si>
  <si>
    <t>Zásuvka STA</t>
  </si>
  <si>
    <t>EL011</t>
  </si>
  <si>
    <t>Zásuvka LAN</t>
  </si>
  <si>
    <t>EL012</t>
  </si>
  <si>
    <t>KU68</t>
  </si>
  <si>
    <t>EL013</t>
  </si>
  <si>
    <t>Svítidlo</t>
  </si>
  <si>
    <t>EL014</t>
  </si>
  <si>
    <t>Objímka E27</t>
  </si>
  <si>
    <t>EL015</t>
  </si>
  <si>
    <t>domácí telefon - dle typu systému</t>
  </si>
  <si>
    <t>EL016</t>
  </si>
  <si>
    <t>požární čidlo</t>
  </si>
  <si>
    <t>EL017</t>
  </si>
  <si>
    <t>úprava RE</t>
  </si>
  <si>
    <t>hod</t>
  </si>
  <si>
    <t>EL018</t>
  </si>
  <si>
    <t>poplatky za hlavní jistič - distributor</t>
  </si>
  <si>
    <t>EL019</t>
  </si>
  <si>
    <t>CYKY-J 5x2,5</t>
  </si>
  <si>
    <t>EL020</t>
  </si>
  <si>
    <t>CYKY-J 3x2,5</t>
  </si>
  <si>
    <t>EL021</t>
  </si>
  <si>
    <t>CYKY-J 3x1,5</t>
  </si>
  <si>
    <t>EL022</t>
  </si>
  <si>
    <t>CYKY-O 3x1,5</t>
  </si>
  <si>
    <t>EL023</t>
  </si>
  <si>
    <t>CY6žz</t>
  </si>
  <si>
    <t>EL024</t>
  </si>
  <si>
    <t>koax</t>
  </si>
  <si>
    <t>EL025</t>
  </si>
  <si>
    <t>UTP cat 6</t>
  </si>
  <si>
    <t>EL026</t>
  </si>
  <si>
    <t>rozvaděč R1</t>
  </si>
  <si>
    <t>EL027</t>
  </si>
  <si>
    <t>svorky Wago</t>
  </si>
  <si>
    <t>EL028</t>
  </si>
  <si>
    <t>trubka 2323</t>
  </si>
  <si>
    <t>EL029</t>
  </si>
  <si>
    <t>montážní práce</t>
  </si>
  <si>
    <t>EL030</t>
  </si>
  <si>
    <t>stavební přípomoce</t>
  </si>
  <si>
    <t>EL031</t>
  </si>
  <si>
    <t>PPV</t>
  </si>
  <si>
    <t>EL032</t>
  </si>
  <si>
    <t>doprava</t>
  </si>
  <si>
    <t>EL033</t>
  </si>
  <si>
    <t>přesun</t>
  </si>
  <si>
    <t>EL034</t>
  </si>
  <si>
    <t>dokumentace SPS</t>
  </si>
  <si>
    <t>EL035</t>
  </si>
  <si>
    <t>přípomoc reviznímu technikovi</t>
  </si>
  <si>
    <t>EL036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</si>
  <si>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</si>
  <si>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</si>
  <si>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</si>
  <si>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</si>
  <si>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</si>
  <si>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</si>
  <si>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</si>
  <si>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</si>
  <si>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</si>
  <si>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011002000</t>
  </si>
  <si>
    <t>Průzkumné práce</t>
  </si>
  <si>
    <t>Kč</t>
  </si>
  <si>
    <t>1024</t>
  </si>
  <si>
    <t>1075672951</t>
  </si>
  <si>
    <t>https://podminky.urs.cz/item/CS_URS_2024_01/011002000</t>
  </si>
  <si>
    <t>013254000</t>
  </si>
  <si>
    <t>Dokumentace skutečného provedení stavby</t>
  </si>
  <si>
    <t>1291792699</t>
  </si>
  <si>
    <t>https://podminky.urs.cz/item/CS_URS_2024_01/013254000</t>
  </si>
  <si>
    <t>VRN3</t>
  </si>
  <si>
    <t>Zařízení staveniště</t>
  </si>
  <si>
    <t>030001000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</si>
  <si>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</si>
  <si>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</si>
  <si>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</si>
  <si>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</si>
  <si>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</si>
  <si>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</si>
  <si>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</si>
  <si>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</si>
  <si>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</si>
  <si>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</si>
  <si>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</si>
  <si>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</si>
  <si>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</si>
  <si>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</si>
  <si>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</si>
  <si>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</si>
  <si>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</si>
  <si>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</si>
  <si>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</si>
  <si>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</si>
  <si>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</si>
  <si>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</si>
  <si>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</si>
  <si>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648375023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</si>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</sst>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1" fillId="0" borderId="0" applyNumberFormat="0" applyFill="0" applyBorder="0" applyAlignment="0" applyProtection="0"/>
    <xf numFmtId="44" fontId="53" fillId="0" borderId="0" applyFont="0" applyFill="0" applyBorder="0" applyAlignment="0" applyProtection="0"/>
  </cellStyleXfs>
  <cellXfs count="3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0" fontId="22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22" fillId="0" borderId="23" xfId="0" applyFont="1" applyBorder="1" applyAlignment="1">
      <alignment horizontal="center" vertical="center" wrapText="1"/>
    </xf>
    <xf numFmtId="4" fontId="23" fillId="0" borderId="32" xfId="0" applyNumberFormat="1" applyFont="1" applyBorder="1"/>
    <xf numFmtId="0" fontId="8" fillId="0" borderId="33" xfId="0" applyFont="1" applyBorder="1"/>
    <xf numFmtId="0" fontId="22" fillId="0" borderId="33" xfId="0" applyFont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2" fillId="0" borderId="34" xfId="0" applyFont="1" applyBorder="1" applyAlignment="1">
      <alignment horizontal="left" vertical="center"/>
    </xf>
    <xf numFmtId="0" fontId="21" fillId="4" borderId="9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4" fillId="0" borderId="1" xfId="0" applyFont="1" applyBorder="1" applyAlignment="1">
      <alignment vertical="center"/>
    </xf>
    <xf numFmtId="4" fontId="55" fillId="0" borderId="1" xfId="0" applyNumberFormat="1" applyFont="1" applyBorder="1" applyAlignment="1">
      <alignment vertical="center"/>
    </xf>
    <xf numFmtId="168" fontId="54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4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962031132" TargetMode="External"/><Relationship Id="rId18" Type="http://schemas.openxmlformats.org/officeDocument/2006/relationships/hyperlink" Target="https://podminky.urs.cz/item/CS_URS_2024_01/978012141" TargetMode="External"/><Relationship Id="rId26" Type="http://schemas.openxmlformats.org/officeDocument/2006/relationships/hyperlink" Target="https://podminky.urs.cz/item/CS_URS_2024_01/997013631" TargetMode="External"/><Relationship Id="rId39" Type="http://schemas.openxmlformats.org/officeDocument/2006/relationships/hyperlink" Target="https://podminky.urs.cz/item/CS_URS_2024_01/763181422" TargetMode="External"/><Relationship Id="rId21" Type="http://schemas.openxmlformats.org/officeDocument/2006/relationships/hyperlink" Target="https://podminky.urs.cz/item/CS_URS_2024_01/952901111" TargetMode="External"/><Relationship Id="rId34" Type="http://schemas.openxmlformats.org/officeDocument/2006/relationships/hyperlink" Target="https://podminky.urs.cz/item/CS_URS_2024_01/763111742" TargetMode="External"/><Relationship Id="rId42" Type="http://schemas.openxmlformats.org/officeDocument/2006/relationships/hyperlink" Target="https://podminky.urs.cz/item/CS_URS_2024_01/998763513" TargetMode="External"/><Relationship Id="rId47" Type="http://schemas.openxmlformats.org/officeDocument/2006/relationships/hyperlink" Target="https://podminky.urs.cz/item/CS_URS_2024_01/771121011" TargetMode="External"/><Relationship Id="rId50" Type="http://schemas.openxmlformats.org/officeDocument/2006/relationships/hyperlink" Target="https://podminky.urs.cz/item/CS_URS_2024_01/771591115" TargetMode="External"/><Relationship Id="rId55" Type="http://schemas.openxmlformats.org/officeDocument/2006/relationships/hyperlink" Target="https://podminky.urs.cz/item/CS_URS_2024_01/775521810" TargetMode="External"/><Relationship Id="rId63" Type="http://schemas.openxmlformats.org/officeDocument/2006/relationships/hyperlink" Target="https://podminky.urs.cz/item/CS_URS_2024_01/781472214" TargetMode="External"/><Relationship Id="rId68" Type="http://schemas.openxmlformats.org/officeDocument/2006/relationships/hyperlink" Target="https://podminky.urs.cz/item/CS_URS_2024_01/998781313" TargetMode="External"/><Relationship Id="rId7" Type="http://schemas.openxmlformats.org/officeDocument/2006/relationships/hyperlink" Target="https://podminky.urs.cz/item/CS_URS_2024_01/612135101" TargetMode="External"/><Relationship Id="rId71" Type="http://schemas.openxmlformats.org/officeDocument/2006/relationships/hyperlink" Target="https://podminky.urs.cz/item/CS_URS_2024_01/784181101" TargetMode="External"/><Relationship Id="rId2" Type="http://schemas.openxmlformats.org/officeDocument/2006/relationships/hyperlink" Target="https://podminky.urs.cz/item/CS_URS_2024_01/619991001" TargetMode="External"/><Relationship Id="rId16" Type="http://schemas.openxmlformats.org/officeDocument/2006/relationships/hyperlink" Target="https://podminky.urs.cz/item/CS_URS_2024_01/977332112" TargetMode="External"/><Relationship Id="rId29" Type="http://schemas.openxmlformats.org/officeDocument/2006/relationships/hyperlink" Target="https://podminky.urs.cz/item/CS_URS_2024_01/725820801" TargetMode="External"/><Relationship Id="rId11" Type="http://schemas.openxmlformats.org/officeDocument/2006/relationships/hyperlink" Target="https://podminky.urs.cz/item/CS_URS_2024_01/611325417" TargetMode="External"/><Relationship Id="rId24" Type="http://schemas.openxmlformats.org/officeDocument/2006/relationships/hyperlink" Target="https://podminky.urs.cz/item/CS_URS_2024_01/997013509" TargetMode="External"/><Relationship Id="rId32" Type="http://schemas.openxmlformats.org/officeDocument/2006/relationships/hyperlink" Target="https://podminky.urs.cz/item/CS_URS_2024_01/763111720" TargetMode="External"/><Relationship Id="rId37" Type="http://schemas.openxmlformats.org/officeDocument/2006/relationships/hyperlink" Target="https://podminky.urs.cz/item/CS_URS_2024_01/763173111" TargetMode="External"/><Relationship Id="rId40" Type="http://schemas.openxmlformats.org/officeDocument/2006/relationships/hyperlink" Target="https://podminky.urs.cz/item/CS_URS_2024_01/763183111" TargetMode="External"/><Relationship Id="rId45" Type="http://schemas.openxmlformats.org/officeDocument/2006/relationships/hyperlink" Target="https://podminky.urs.cz/item/CS_URS_2024_01/766825821" TargetMode="External"/><Relationship Id="rId53" Type="http://schemas.openxmlformats.org/officeDocument/2006/relationships/hyperlink" Target="https://podminky.urs.cz/item/CS_URS_2024_01/771591264" TargetMode="External"/><Relationship Id="rId58" Type="http://schemas.openxmlformats.org/officeDocument/2006/relationships/hyperlink" Target="https://podminky.urs.cz/item/CS_URS_2024_01/776231111" TargetMode="External"/><Relationship Id="rId66" Type="http://schemas.openxmlformats.org/officeDocument/2006/relationships/hyperlink" Target="https://podminky.urs.cz/item/CS_URS_2024_01/781131112" TargetMode="External"/><Relationship Id="rId5" Type="http://schemas.openxmlformats.org/officeDocument/2006/relationships/hyperlink" Target="https://podminky.urs.cz/item/CS_URS_2024_01/632450134" TargetMode="External"/><Relationship Id="rId15" Type="http://schemas.openxmlformats.org/officeDocument/2006/relationships/hyperlink" Target="https://podminky.urs.cz/item/CS_URS_2024_01/973031324" TargetMode="External"/><Relationship Id="rId23" Type="http://schemas.openxmlformats.org/officeDocument/2006/relationships/hyperlink" Target="https://podminky.urs.cz/item/CS_URS_2024_01/997013501" TargetMode="External"/><Relationship Id="rId28" Type="http://schemas.openxmlformats.org/officeDocument/2006/relationships/hyperlink" Target="https://podminky.urs.cz/item/CS_URS_2024_01/725210821" TargetMode="External"/><Relationship Id="rId36" Type="http://schemas.openxmlformats.org/officeDocument/2006/relationships/hyperlink" Target="https://podminky.urs.cz/item/CS_URS_2024_01/763172347" TargetMode="External"/><Relationship Id="rId49" Type="http://schemas.openxmlformats.org/officeDocument/2006/relationships/hyperlink" Target="https://podminky.urs.cz/item/CS_URS_2024_01/771577211" TargetMode="External"/><Relationship Id="rId57" Type="http://schemas.openxmlformats.org/officeDocument/2006/relationships/hyperlink" Target="https://podminky.urs.cz/item/CS_URS_2024_01/776410811" TargetMode="External"/><Relationship Id="rId61" Type="http://schemas.openxmlformats.org/officeDocument/2006/relationships/hyperlink" Target="https://podminky.urs.cz/item/CS_URS_2024_01/998776313" TargetMode="External"/><Relationship Id="rId10" Type="http://schemas.openxmlformats.org/officeDocument/2006/relationships/hyperlink" Target="https://podminky.urs.cz/item/CS_URS_2024_01/611131101" TargetMode="External"/><Relationship Id="rId19" Type="http://schemas.openxmlformats.org/officeDocument/2006/relationships/hyperlink" Target="https://podminky.urs.cz/item/CS_URS_2024_01/968072455" TargetMode="External"/><Relationship Id="rId31" Type="http://schemas.openxmlformats.org/officeDocument/2006/relationships/hyperlink" Target="https://podminky.urs.cz/item/CS_URS_2024_01/763111431" TargetMode="External"/><Relationship Id="rId44" Type="http://schemas.openxmlformats.org/officeDocument/2006/relationships/hyperlink" Target="https://podminky.urs.cz/item/CS_URS_2024_01/766491853" TargetMode="External"/><Relationship Id="rId52" Type="http://schemas.openxmlformats.org/officeDocument/2006/relationships/hyperlink" Target="https://podminky.urs.cz/item/CS_URS_2024_01/771591241" TargetMode="External"/><Relationship Id="rId60" Type="http://schemas.openxmlformats.org/officeDocument/2006/relationships/hyperlink" Target="https://podminky.urs.cz/item/CS_URS_2024_01/776421311" TargetMode="External"/><Relationship Id="rId65" Type="http://schemas.openxmlformats.org/officeDocument/2006/relationships/hyperlink" Target="https://podminky.urs.cz/item/CS_URS_2024_01/781495115" TargetMode="External"/><Relationship Id="rId73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629991011" TargetMode="External"/><Relationship Id="rId9" Type="http://schemas.openxmlformats.org/officeDocument/2006/relationships/hyperlink" Target="https://podminky.urs.cz/item/CS_URS_2024_01/612325417" TargetMode="External"/><Relationship Id="rId14" Type="http://schemas.openxmlformats.org/officeDocument/2006/relationships/hyperlink" Target="https://podminky.urs.cz/item/CS_URS_2024_01/967031132" TargetMode="External"/><Relationship Id="rId22" Type="http://schemas.openxmlformats.org/officeDocument/2006/relationships/hyperlink" Target="https://podminky.urs.cz/item/CS_URS_2024_01/997013214" TargetMode="External"/><Relationship Id="rId27" Type="http://schemas.openxmlformats.org/officeDocument/2006/relationships/hyperlink" Target="https://podminky.urs.cz/item/CS_URS_2024_01/998018003" TargetMode="External"/><Relationship Id="rId30" Type="http://schemas.openxmlformats.org/officeDocument/2006/relationships/hyperlink" Target="https://podminky.urs.cz/item/CS_URS_2024_01/762522811" TargetMode="External"/><Relationship Id="rId35" Type="http://schemas.openxmlformats.org/officeDocument/2006/relationships/hyperlink" Target="https://podminky.urs.cz/item/CS_URS_2024_01/763121911" TargetMode="External"/><Relationship Id="rId43" Type="http://schemas.openxmlformats.org/officeDocument/2006/relationships/hyperlink" Target="https://podminky.urs.cz/item/CS_URS_2024_01/766491851" TargetMode="External"/><Relationship Id="rId48" Type="http://schemas.openxmlformats.org/officeDocument/2006/relationships/hyperlink" Target="https://podminky.urs.cz/item/CS_URS_2024_01/771574416" TargetMode="External"/><Relationship Id="rId56" Type="http://schemas.openxmlformats.org/officeDocument/2006/relationships/hyperlink" Target="https://podminky.urs.cz/item/CS_URS_2024_01/776201811" TargetMode="External"/><Relationship Id="rId64" Type="http://schemas.openxmlformats.org/officeDocument/2006/relationships/hyperlink" Target="https://podminky.urs.cz/item/CS_URS_2024_01/781492251" TargetMode="External"/><Relationship Id="rId69" Type="http://schemas.openxmlformats.org/officeDocument/2006/relationships/hyperlink" Target="https://podminky.urs.cz/item/CS_URS_2024_01/784121001" TargetMode="External"/><Relationship Id="rId8" Type="http://schemas.openxmlformats.org/officeDocument/2006/relationships/hyperlink" Target="https://podminky.urs.cz/item/CS_URS_2024_01/612131101" TargetMode="External"/><Relationship Id="rId51" Type="http://schemas.openxmlformats.org/officeDocument/2006/relationships/hyperlink" Target="https://podminky.urs.cz/item/CS_URS_2024_01/771591112" TargetMode="External"/><Relationship Id="rId72" Type="http://schemas.openxmlformats.org/officeDocument/2006/relationships/hyperlink" Target="https://podminky.urs.cz/item/CS_URS_2024_01/784211101" TargetMode="External"/><Relationship Id="rId3" Type="http://schemas.openxmlformats.org/officeDocument/2006/relationships/hyperlink" Target="https://podminky.urs.cz/item/CS_URS_2024_01/619996127" TargetMode="External"/><Relationship Id="rId12" Type="http://schemas.openxmlformats.org/officeDocument/2006/relationships/hyperlink" Target="https://podminky.urs.cz/item/CS_URS_2024_01/949101111" TargetMode="External"/><Relationship Id="rId17" Type="http://schemas.openxmlformats.org/officeDocument/2006/relationships/hyperlink" Target="https://podminky.urs.cz/item/CS_URS_2024_01/978013121" TargetMode="External"/><Relationship Id="rId25" Type="http://schemas.openxmlformats.org/officeDocument/2006/relationships/hyperlink" Target="https://podminky.urs.cz/item/CS_URS_2024_01/997013603" TargetMode="External"/><Relationship Id="rId33" Type="http://schemas.openxmlformats.org/officeDocument/2006/relationships/hyperlink" Target="https://podminky.urs.cz/item/CS_URS_2024_01/763121413" TargetMode="External"/><Relationship Id="rId38" Type="http://schemas.openxmlformats.org/officeDocument/2006/relationships/hyperlink" Target="https://podminky.urs.cz/item/CS_URS_2024_01/763173113" TargetMode="External"/><Relationship Id="rId46" Type="http://schemas.openxmlformats.org/officeDocument/2006/relationships/hyperlink" Target="https://podminky.urs.cz/item/CS_URS_2024_01/998766313" TargetMode="External"/><Relationship Id="rId59" Type="http://schemas.openxmlformats.org/officeDocument/2006/relationships/hyperlink" Target="https://podminky.urs.cz/item/CS_URS_2024_01/776421111" TargetMode="External"/><Relationship Id="rId67" Type="http://schemas.openxmlformats.org/officeDocument/2006/relationships/hyperlink" Target="https://podminky.urs.cz/item/CS_URS_2024_01/781131241" TargetMode="External"/><Relationship Id="rId20" Type="http://schemas.openxmlformats.org/officeDocument/2006/relationships/hyperlink" Target="https://podminky.urs.cz/item/CS_URS_2024_01/968072456" TargetMode="External"/><Relationship Id="rId41" Type="http://schemas.openxmlformats.org/officeDocument/2006/relationships/hyperlink" Target="https://podminky.urs.cz/item/CS_URS_2024_01/763251222" TargetMode="External"/><Relationship Id="rId54" Type="http://schemas.openxmlformats.org/officeDocument/2006/relationships/hyperlink" Target="https://podminky.urs.cz/item/CS_URS_2024_01/998771313" TargetMode="External"/><Relationship Id="rId62" Type="http://schemas.openxmlformats.org/officeDocument/2006/relationships/hyperlink" Target="https://podminky.urs.cz/item/CS_URS_2024_01/781121011" TargetMode="External"/><Relationship Id="rId70" Type="http://schemas.openxmlformats.org/officeDocument/2006/relationships/hyperlink" Target="https://podminky.urs.cz/item/CS_URS_2024_01/784121011" TargetMode="External"/><Relationship Id="rId1" Type="http://schemas.openxmlformats.org/officeDocument/2006/relationships/hyperlink" Target="https://podminky.urs.cz/item/CS_URS_2024_01/310238211" TargetMode="External"/><Relationship Id="rId6" Type="http://schemas.openxmlformats.org/officeDocument/2006/relationships/hyperlink" Target="https://podminky.urs.cz/item/CS_URS_2024_01/6121211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73002000" TargetMode="External"/><Relationship Id="rId3" Type="http://schemas.openxmlformats.org/officeDocument/2006/relationships/hyperlink" Target="https://podminky.urs.cz/item/CS_URS_2024_01/030001000" TargetMode="External"/><Relationship Id="rId7" Type="http://schemas.openxmlformats.org/officeDocument/2006/relationships/hyperlink" Target="https://podminky.urs.cz/item/CS_URS_2024_01/071002000" TargetMode="External"/><Relationship Id="rId2" Type="http://schemas.openxmlformats.org/officeDocument/2006/relationships/hyperlink" Target="https://podminky.urs.cz/item/CS_URS_2024_01/013254000" TargetMode="External"/><Relationship Id="rId1" Type="http://schemas.openxmlformats.org/officeDocument/2006/relationships/hyperlink" Target="https://podminky.urs.cz/item/CS_URS_2024_01/011002000" TargetMode="External"/><Relationship Id="rId6" Type="http://schemas.openxmlformats.org/officeDocument/2006/relationships/hyperlink" Target="https://podminky.urs.cz/item/CS_URS_2024_01/062002000" TargetMode="External"/><Relationship Id="rId5" Type="http://schemas.openxmlformats.org/officeDocument/2006/relationships/hyperlink" Target="https://podminky.urs.cz/item/CS_URS_2024_01/045002000" TargetMode="External"/><Relationship Id="rId4" Type="http://schemas.openxmlformats.org/officeDocument/2006/relationships/hyperlink" Target="https://podminky.urs.cz/item/CS_URS_2024_01/031303000" TargetMode="External"/><Relationship Id="rId9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4"/>
  <sheetViews>
    <sheetView showGridLines="0" tabSelected="1" workbookViewId="0">
      <selection activeCell="BE38" sqref="BE38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R5" s="20"/>
      <c r="BE5" s="288" t="s">
        <v>15</v>
      </c>
      <c r="BS5" s="17" t="s">
        <v>6</v>
      </c>
    </row>
    <row r="6" spans="1:74" ht="36.950000000000003" customHeight="1" x14ac:dyDescent="0.2">
      <c r="B6" s="20"/>
      <c r="D6" s="26" t="s">
        <v>16</v>
      </c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R6" s="20"/>
      <c r="BE6" s="289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9"/>
      <c r="BS7" s="17" t="s">
        <v>6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9"/>
      <c r="BS8" s="17" t="s">
        <v>6</v>
      </c>
    </row>
    <row r="9" spans="1:74" ht="14.45" customHeight="1" x14ac:dyDescent="0.2">
      <c r="B9" s="20"/>
      <c r="AR9" s="20"/>
      <c r="BE9" s="289"/>
      <c r="BS9" s="17" t="s">
        <v>6</v>
      </c>
    </row>
    <row r="10" spans="1:74" ht="12" customHeight="1" x14ac:dyDescent="0.2">
      <c r="B10" s="20"/>
      <c r="D10" s="27" t="s">
        <v>25</v>
      </c>
      <c r="AK10" s="27" t="s">
        <v>26</v>
      </c>
      <c r="AN10" s="25" t="s">
        <v>27</v>
      </c>
      <c r="AR10" s="20"/>
      <c r="BE10" s="289"/>
      <c r="BS10" s="17" t="s">
        <v>6</v>
      </c>
    </row>
    <row r="11" spans="1:74" ht="18.399999999999999" customHeight="1" x14ac:dyDescent="0.2">
      <c r="B11" s="20"/>
      <c r="E11" s="25" t="s">
        <v>28</v>
      </c>
      <c r="AK11" s="27" t="s">
        <v>29</v>
      </c>
      <c r="AN11" s="25" t="s">
        <v>30</v>
      </c>
      <c r="AR11" s="20"/>
      <c r="BE11" s="289"/>
      <c r="BS11" s="17" t="s">
        <v>6</v>
      </c>
    </row>
    <row r="12" spans="1:74" ht="6.95" customHeight="1" x14ac:dyDescent="0.2">
      <c r="B12" s="20"/>
      <c r="AR12" s="20"/>
      <c r="BE12" s="289"/>
      <c r="BS12" s="17" t="s">
        <v>6</v>
      </c>
    </row>
    <row r="13" spans="1:74" ht="12" customHeight="1" x14ac:dyDescent="0.2">
      <c r="B13" s="20"/>
      <c r="D13" s="27" t="s">
        <v>31</v>
      </c>
      <c r="AK13" s="27" t="s">
        <v>26</v>
      </c>
      <c r="AN13" s="29" t="s">
        <v>32</v>
      </c>
      <c r="AR13" s="20"/>
      <c r="BE13" s="289"/>
      <c r="BS13" s="17" t="s">
        <v>6</v>
      </c>
    </row>
    <row r="14" spans="1:74" ht="12.75" x14ac:dyDescent="0.2">
      <c r="B14" s="20"/>
      <c r="E14" s="294" t="s">
        <v>32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7" t="s">
        <v>29</v>
      </c>
      <c r="AN14" s="29" t="s">
        <v>32</v>
      </c>
      <c r="AR14" s="20"/>
      <c r="BE14" s="289"/>
      <c r="BS14" s="17" t="s">
        <v>6</v>
      </c>
    </row>
    <row r="15" spans="1:74" ht="6.95" customHeight="1" x14ac:dyDescent="0.2">
      <c r="B15" s="20"/>
      <c r="AR15" s="20"/>
      <c r="BE15" s="289"/>
      <c r="BS15" s="17" t="s">
        <v>4</v>
      </c>
    </row>
    <row r="16" spans="1:74" ht="12" customHeight="1" x14ac:dyDescent="0.2">
      <c r="B16" s="20"/>
      <c r="D16" s="27" t="s">
        <v>33</v>
      </c>
      <c r="AK16" s="27" t="s">
        <v>26</v>
      </c>
      <c r="AN16" s="25" t="s">
        <v>34</v>
      </c>
      <c r="AR16" s="20"/>
      <c r="BE16" s="289"/>
      <c r="BS16" s="17" t="s">
        <v>4</v>
      </c>
    </row>
    <row r="17" spans="2:71" ht="18.399999999999999" customHeight="1" x14ac:dyDescent="0.2">
      <c r="B17" s="20"/>
      <c r="E17" s="25" t="s">
        <v>35</v>
      </c>
      <c r="AK17" s="27" t="s">
        <v>29</v>
      </c>
      <c r="AN17" s="25" t="s">
        <v>19</v>
      </c>
      <c r="AR17" s="20"/>
      <c r="BE17" s="289"/>
      <c r="BS17" s="17" t="s">
        <v>36</v>
      </c>
    </row>
    <row r="18" spans="2:71" ht="6.95" customHeight="1" x14ac:dyDescent="0.2">
      <c r="B18" s="20"/>
      <c r="AR18" s="20"/>
      <c r="BE18" s="289"/>
      <c r="BS18" s="17" t="s">
        <v>6</v>
      </c>
    </row>
    <row r="19" spans="2:71" ht="12" customHeight="1" x14ac:dyDescent="0.2">
      <c r="B19" s="20"/>
      <c r="D19" s="27" t="s">
        <v>37</v>
      </c>
      <c r="AK19" s="27" t="s">
        <v>26</v>
      </c>
      <c r="AN19" s="25" t="s">
        <v>19</v>
      </c>
      <c r="AR19" s="20"/>
      <c r="BE19" s="289"/>
      <c r="BS19" s="17" t="s">
        <v>6</v>
      </c>
    </row>
    <row r="20" spans="2:71" ht="18.399999999999999" customHeight="1" x14ac:dyDescent="0.2">
      <c r="B20" s="20"/>
      <c r="E20" s="25" t="s">
        <v>38</v>
      </c>
      <c r="AK20" s="27" t="s">
        <v>29</v>
      </c>
      <c r="AN20" s="25" t="s">
        <v>19</v>
      </c>
      <c r="AR20" s="20"/>
      <c r="BE20" s="289"/>
      <c r="BS20" s="17" t="s">
        <v>4</v>
      </c>
    </row>
    <row r="21" spans="2:71" ht="6.95" customHeight="1" x14ac:dyDescent="0.2">
      <c r="B21" s="20"/>
      <c r="AR21" s="20"/>
      <c r="BE21" s="289"/>
    </row>
    <row r="22" spans="2:71" ht="12" customHeight="1" x14ac:dyDescent="0.2">
      <c r="B22" s="20"/>
      <c r="D22" s="27" t="s">
        <v>39</v>
      </c>
      <c r="AR22" s="20"/>
      <c r="BE22" s="289"/>
    </row>
    <row r="23" spans="2:71" ht="47.25" customHeight="1" x14ac:dyDescent="0.2">
      <c r="B23" s="20"/>
      <c r="E23" s="296" t="s">
        <v>40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R23" s="20"/>
      <c r="BE23" s="289"/>
    </row>
    <row r="24" spans="2:71" ht="6.95" customHeight="1" x14ac:dyDescent="0.2">
      <c r="B24" s="20"/>
      <c r="AR24" s="20"/>
      <c r="BE24" s="289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9"/>
    </row>
    <row r="26" spans="2:71" s="1" customFormat="1" ht="25.9" customHeight="1" x14ac:dyDescent="0.2">
      <c r="B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7">
        <f>ROUND(AG56,2)</f>
        <v>0</v>
      </c>
      <c r="AL26" s="298"/>
      <c r="AM26" s="298"/>
      <c r="AN26" s="298"/>
      <c r="AO26" s="298"/>
      <c r="AR26" s="32"/>
      <c r="BE26" s="289"/>
    </row>
    <row r="27" spans="2:71" s="1" customFormat="1" ht="15" customHeight="1" x14ac:dyDescent="0.2">
      <c r="B27" s="32"/>
      <c r="D27" s="330"/>
      <c r="E27" s="332" t="s">
        <v>1184</v>
      </c>
      <c r="F27" s="332"/>
      <c r="G27" s="332"/>
      <c r="H27" s="332"/>
      <c r="I27" s="332"/>
      <c r="J27" s="332"/>
      <c r="K27" s="332"/>
      <c r="L27" s="332"/>
      <c r="M27" s="332"/>
      <c r="N27" s="332"/>
      <c r="O27" s="332"/>
      <c r="P27" s="332"/>
      <c r="Q27" s="332"/>
      <c r="R27" s="332"/>
      <c r="S27" s="332"/>
      <c r="T27" s="332"/>
      <c r="U27" s="332"/>
      <c r="V27" s="332"/>
      <c r="W27" s="332"/>
      <c r="X27" s="332"/>
      <c r="Y27" s="332"/>
      <c r="Z27" s="332"/>
      <c r="AA27" s="332"/>
      <c r="AB27" s="332"/>
      <c r="AC27" s="332"/>
      <c r="AD27" s="332"/>
      <c r="AE27" s="332"/>
      <c r="AF27" s="332"/>
      <c r="AG27" s="332"/>
      <c r="AH27" s="332"/>
      <c r="AI27" s="332"/>
      <c r="AJ27" s="332"/>
      <c r="AK27" s="333"/>
      <c r="AL27" s="332"/>
      <c r="AM27" s="332"/>
      <c r="AN27" s="334">
        <f>AQ56</f>
        <v>0</v>
      </c>
      <c r="AO27" s="335"/>
      <c r="AR27" s="32"/>
      <c r="BE27" s="289"/>
    </row>
    <row r="28" spans="2:71" s="1" customFormat="1" ht="11.25" customHeight="1" x14ac:dyDescent="0.2">
      <c r="B28" s="32"/>
      <c r="D28" s="330"/>
      <c r="E28" s="332" t="s">
        <v>1185</v>
      </c>
      <c r="F28" s="332"/>
      <c r="G28" s="332"/>
      <c r="H28" s="332"/>
      <c r="I28" s="332"/>
      <c r="J28" s="332"/>
      <c r="K28" s="332"/>
      <c r="L28" s="332"/>
      <c r="M28" s="332"/>
      <c r="N28" s="332"/>
      <c r="O28" s="332"/>
      <c r="P28" s="332"/>
      <c r="Q28" s="332"/>
      <c r="R28" s="332"/>
      <c r="S28" s="332"/>
      <c r="T28" s="332"/>
      <c r="U28" s="332"/>
      <c r="V28" s="332"/>
      <c r="W28" s="332"/>
      <c r="X28" s="332"/>
      <c r="Y28" s="332"/>
      <c r="Z28" s="332"/>
      <c r="AA28" s="332"/>
      <c r="AB28" s="332"/>
      <c r="AC28" s="332"/>
      <c r="AD28" s="332"/>
      <c r="AE28" s="332"/>
      <c r="AF28" s="332"/>
      <c r="AG28" s="332"/>
      <c r="AH28" s="332"/>
      <c r="AI28" s="332"/>
      <c r="AJ28" s="332"/>
      <c r="AK28" s="333"/>
      <c r="AL28" s="332"/>
      <c r="AM28" s="332"/>
      <c r="AN28" s="336">
        <f>AK26-AN27</f>
        <v>0</v>
      </c>
      <c r="AO28" s="331"/>
      <c r="AR28" s="32"/>
      <c r="BE28" s="289"/>
    </row>
    <row r="29" spans="2:71" s="1" customFormat="1" ht="6.95" customHeight="1" x14ac:dyDescent="0.2">
      <c r="B29" s="32"/>
      <c r="AR29" s="32"/>
      <c r="BE29" s="289"/>
    </row>
    <row r="30" spans="2:71" s="1" customFormat="1" ht="12.75" x14ac:dyDescent="0.2">
      <c r="B30" s="32"/>
      <c r="L30" s="299" t="s">
        <v>42</v>
      </c>
      <c r="M30" s="299"/>
      <c r="N30" s="299"/>
      <c r="O30" s="299"/>
      <c r="P30" s="299"/>
      <c r="W30" s="299" t="s">
        <v>43</v>
      </c>
      <c r="X30" s="299"/>
      <c r="Y30" s="299"/>
      <c r="Z30" s="299"/>
      <c r="AA30" s="299"/>
      <c r="AB30" s="299"/>
      <c r="AC30" s="299"/>
      <c r="AD30" s="299"/>
      <c r="AE30" s="299"/>
      <c r="AK30" s="299" t="s">
        <v>44</v>
      </c>
      <c r="AL30" s="299"/>
      <c r="AM30" s="299"/>
      <c r="AN30" s="299"/>
      <c r="AO30" s="299"/>
      <c r="AR30" s="32"/>
      <c r="BE30" s="289"/>
    </row>
    <row r="31" spans="2:71" s="2" customFormat="1" ht="14.45" customHeight="1" x14ac:dyDescent="0.2">
      <c r="B31" s="36"/>
      <c r="D31" s="27" t="s">
        <v>45</v>
      </c>
      <c r="F31" s="27" t="s">
        <v>46</v>
      </c>
      <c r="L31" s="302">
        <v>0.21</v>
      </c>
      <c r="M31" s="301"/>
      <c r="N31" s="301"/>
      <c r="O31" s="301"/>
      <c r="P31" s="301"/>
      <c r="W31" s="300">
        <f>ROUND(AZ56, 2)</f>
        <v>0</v>
      </c>
      <c r="X31" s="301"/>
      <c r="Y31" s="301"/>
      <c r="Z31" s="301"/>
      <c r="AA31" s="301"/>
      <c r="AB31" s="301"/>
      <c r="AC31" s="301"/>
      <c r="AD31" s="301"/>
      <c r="AE31" s="301"/>
      <c r="AK31" s="300">
        <f>ROUND(AV56, 2)</f>
        <v>0</v>
      </c>
      <c r="AL31" s="301"/>
      <c r="AM31" s="301"/>
      <c r="AN31" s="301"/>
      <c r="AO31" s="301"/>
      <c r="AR31" s="36"/>
      <c r="BE31" s="290"/>
    </row>
    <row r="32" spans="2:71" s="2" customFormat="1" ht="14.45" customHeight="1" x14ac:dyDescent="0.2">
      <c r="B32" s="36"/>
      <c r="F32" s="27" t="s">
        <v>47</v>
      </c>
      <c r="L32" s="302">
        <v>0.12</v>
      </c>
      <c r="M32" s="301"/>
      <c r="N32" s="301"/>
      <c r="O32" s="301"/>
      <c r="P32" s="301"/>
      <c r="W32" s="300">
        <f>ROUND(BA56, 2)</f>
        <v>0</v>
      </c>
      <c r="X32" s="301"/>
      <c r="Y32" s="301"/>
      <c r="Z32" s="301"/>
      <c r="AA32" s="301"/>
      <c r="AB32" s="301"/>
      <c r="AC32" s="301"/>
      <c r="AD32" s="301"/>
      <c r="AE32" s="301"/>
      <c r="AK32" s="300">
        <f>ROUND(AW56, 2)</f>
        <v>0</v>
      </c>
      <c r="AL32" s="301"/>
      <c r="AM32" s="301"/>
      <c r="AN32" s="301"/>
      <c r="AO32" s="301"/>
      <c r="AR32" s="36"/>
      <c r="BE32" s="290"/>
    </row>
    <row r="33" spans="2:57" s="2" customFormat="1" ht="14.45" hidden="1" customHeight="1" x14ac:dyDescent="0.2">
      <c r="B33" s="36"/>
      <c r="F33" s="27" t="s">
        <v>48</v>
      </c>
      <c r="L33" s="302">
        <v>0.21</v>
      </c>
      <c r="M33" s="301"/>
      <c r="N33" s="301"/>
      <c r="O33" s="301"/>
      <c r="P33" s="301"/>
      <c r="W33" s="300">
        <f>ROUND(BB56, 2)</f>
        <v>0</v>
      </c>
      <c r="X33" s="301"/>
      <c r="Y33" s="301"/>
      <c r="Z33" s="301"/>
      <c r="AA33" s="301"/>
      <c r="AB33" s="301"/>
      <c r="AC33" s="301"/>
      <c r="AD33" s="301"/>
      <c r="AE33" s="301"/>
      <c r="AK33" s="300">
        <v>0</v>
      </c>
      <c r="AL33" s="301"/>
      <c r="AM33" s="301"/>
      <c r="AN33" s="301"/>
      <c r="AO33" s="301"/>
      <c r="AR33" s="36"/>
      <c r="BE33" s="290"/>
    </row>
    <row r="34" spans="2:57" s="2" customFormat="1" ht="14.45" hidden="1" customHeight="1" x14ac:dyDescent="0.2">
      <c r="B34" s="36"/>
      <c r="F34" s="27" t="s">
        <v>49</v>
      </c>
      <c r="L34" s="302">
        <v>0.12</v>
      </c>
      <c r="M34" s="301"/>
      <c r="N34" s="301"/>
      <c r="O34" s="301"/>
      <c r="P34" s="301"/>
      <c r="W34" s="300">
        <f>ROUND(BC56, 2)</f>
        <v>0</v>
      </c>
      <c r="X34" s="301"/>
      <c r="Y34" s="301"/>
      <c r="Z34" s="301"/>
      <c r="AA34" s="301"/>
      <c r="AB34" s="301"/>
      <c r="AC34" s="301"/>
      <c r="AD34" s="301"/>
      <c r="AE34" s="301"/>
      <c r="AK34" s="300">
        <v>0</v>
      </c>
      <c r="AL34" s="301"/>
      <c r="AM34" s="301"/>
      <c r="AN34" s="301"/>
      <c r="AO34" s="301"/>
      <c r="AR34" s="36"/>
      <c r="BE34" s="290"/>
    </row>
    <row r="35" spans="2:57" s="2" customFormat="1" ht="14.45" hidden="1" customHeight="1" x14ac:dyDescent="0.2">
      <c r="B35" s="36"/>
      <c r="F35" s="27" t="s">
        <v>50</v>
      </c>
      <c r="L35" s="302">
        <v>0</v>
      </c>
      <c r="M35" s="301"/>
      <c r="N35" s="301"/>
      <c r="O35" s="301"/>
      <c r="P35" s="301"/>
      <c r="W35" s="300">
        <f>ROUND(BD56, 2)</f>
        <v>0</v>
      </c>
      <c r="X35" s="301"/>
      <c r="Y35" s="301"/>
      <c r="Z35" s="301"/>
      <c r="AA35" s="301"/>
      <c r="AB35" s="301"/>
      <c r="AC35" s="301"/>
      <c r="AD35" s="301"/>
      <c r="AE35" s="301"/>
      <c r="AK35" s="300">
        <v>0</v>
      </c>
      <c r="AL35" s="301"/>
      <c r="AM35" s="301"/>
      <c r="AN35" s="301"/>
      <c r="AO35" s="301"/>
      <c r="AR35" s="36"/>
    </row>
    <row r="36" spans="2:57" s="1" customFormat="1" ht="6.95" customHeight="1" x14ac:dyDescent="0.2">
      <c r="B36" s="32"/>
      <c r="AR36" s="32"/>
    </row>
    <row r="37" spans="2:57" s="1" customFormat="1" ht="25.9" customHeight="1" x14ac:dyDescent="0.2">
      <c r="B37" s="32"/>
      <c r="C37" s="37"/>
      <c r="D37" s="38" t="s">
        <v>51</v>
      </c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40" t="s">
        <v>52</v>
      </c>
      <c r="U37" s="39"/>
      <c r="V37" s="39"/>
      <c r="W37" s="39"/>
      <c r="X37" s="306" t="s">
        <v>53</v>
      </c>
      <c r="Y37" s="304"/>
      <c r="Z37" s="304"/>
      <c r="AA37" s="304"/>
      <c r="AB37" s="304"/>
      <c r="AC37" s="39"/>
      <c r="AD37" s="39"/>
      <c r="AE37" s="39"/>
      <c r="AF37" s="39"/>
      <c r="AG37" s="39"/>
      <c r="AH37" s="39"/>
      <c r="AI37" s="39"/>
      <c r="AJ37" s="39"/>
      <c r="AK37" s="303">
        <f>SUM(AK26:AK35)</f>
        <v>0</v>
      </c>
      <c r="AL37" s="304"/>
      <c r="AM37" s="304"/>
      <c r="AN37" s="304"/>
      <c r="AO37" s="305"/>
      <c r="AP37" s="37"/>
      <c r="AQ37" s="37"/>
      <c r="AR37" s="32"/>
    </row>
    <row r="38" spans="2:57" s="1" customFormat="1" ht="6.95" customHeight="1" x14ac:dyDescent="0.2">
      <c r="B38" s="32"/>
      <c r="AR38" s="32"/>
    </row>
    <row r="39" spans="2:57" s="1" customFormat="1" ht="6.95" customHeight="1" x14ac:dyDescent="0.2"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32"/>
    </row>
    <row r="43" spans="2:57" s="1" customFormat="1" ht="6.95" customHeight="1" x14ac:dyDescent="0.2">
      <c r="B43" s="4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32"/>
    </row>
    <row r="44" spans="2:57" s="1" customFormat="1" ht="24.95" customHeight="1" x14ac:dyDescent="0.2">
      <c r="B44" s="32"/>
      <c r="C44" s="21" t="s">
        <v>54</v>
      </c>
      <c r="AR44" s="32"/>
    </row>
    <row r="45" spans="2:57" s="1" customFormat="1" ht="6.95" customHeight="1" x14ac:dyDescent="0.2">
      <c r="B45" s="32"/>
      <c r="AR45" s="32"/>
    </row>
    <row r="46" spans="2:57" s="3" customFormat="1" ht="12" customHeight="1" x14ac:dyDescent="0.2">
      <c r="B46" s="45"/>
      <c r="C46" s="27" t="s">
        <v>13</v>
      </c>
      <c r="L46" s="3" t="str">
        <f>K5</f>
        <v>2024_01_13</v>
      </c>
      <c r="AR46" s="45"/>
    </row>
    <row r="47" spans="2:57" s="4" customFormat="1" ht="36.950000000000003" customHeight="1" x14ac:dyDescent="0.2">
      <c r="B47" s="46"/>
      <c r="C47" s="47" t="s">
        <v>16</v>
      </c>
      <c r="L47" s="266" t="str">
        <f>K6</f>
        <v>Rekonstrukce bytových jednotek MČ Lidická 406/41, 15000 Praha 5, b.j.č. 6</v>
      </c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R47" s="46"/>
    </row>
    <row r="48" spans="2:57" s="1" customFormat="1" ht="6.95" customHeight="1" x14ac:dyDescent="0.2">
      <c r="B48" s="32"/>
      <c r="AR48" s="32"/>
    </row>
    <row r="49" spans="1:91" s="1" customFormat="1" ht="12" customHeight="1" x14ac:dyDescent="0.2">
      <c r="B49" s="32"/>
      <c r="C49" s="27" t="s">
        <v>21</v>
      </c>
      <c r="L49" s="48" t="str">
        <f>IF(K8="","",K8)</f>
        <v>Lidická 406/41, 15000 Praha 5</v>
      </c>
      <c r="AI49" s="27" t="s">
        <v>23</v>
      </c>
      <c r="AM49" s="268" t="str">
        <f>IF(AN8= "","",AN8)</f>
        <v>24. 6. 2024</v>
      </c>
      <c r="AN49" s="268"/>
      <c r="AR49" s="32"/>
    </row>
    <row r="50" spans="1:91" s="1" customFormat="1" ht="6.95" customHeight="1" x14ac:dyDescent="0.2">
      <c r="B50" s="32"/>
      <c r="AR50" s="32"/>
    </row>
    <row r="51" spans="1:91" s="1" customFormat="1" ht="15.2" customHeight="1" x14ac:dyDescent="0.2">
      <c r="B51" s="32"/>
      <c r="C51" s="27" t="s">
        <v>25</v>
      </c>
      <c r="L51" s="3" t="str">
        <f>IF(E11= "","",E11)</f>
        <v>Městská část Praha 5</v>
      </c>
      <c r="AI51" s="27" t="s">
        <v>33</v>
      </c>
      <c r="AM51" s="273" t="str">
        <f>IF(E17="","",E17)</f>
        <v>Boa projekt s.r.o.</v>
      </c>
      <c r="AN51" s="274"/>
      <c r="AO51" s="274"/>
      <c r="AP51" s="274"/>
      <c r="AR51" s="32"/>
      <c r="AS51" s="269" t="s">
        <v>55</v>
      </c>
      <c r="AT51" s="270"/>
      <c r="AU51" s="50"/>
      <c r="AV51" s="50"/>
      <c r="AW51" s="50"/>
      <c r="AX51" s="50"/>
      <c r="AY51" s="50"/>
      <c r="AZ51" s="50"/>
      <c r="BA51" s="50"/>
      <c r="BB51" s="50"/>
      <c r="BC51" s="50"/>
      <c r="BD51" s="51"/>
    </row>
    <row r="52" spans="1:91" s="1" customFormat="1" ht="15.2" customHeight="1" x14ac:dyDescent="0.2">
      <c r="B52" s="32"/>
      <c r="C52" s="27" t="s">
        <v>31</v>
      </c>
      <c r="L52" s="3" t="str">
        <f>IF(E14= "Vyplň údaj","",E14)</f>
        <v/>
      </c>
      <c r="AI52" s="27" t="s">
        <v>37</v>
      </c>
      <c r="AM52" s="273" t="str">
        <f>IF(E20="","",E20)</f>
        <v xml:space="preserve"> </v>
      </c>
      <c r="AN52" s="274"/>
      <c r="AO52" s="274"/>
      <c r="AP52" s="274"/>
      <c r="AR52" s="32"/>
      <c r="AS52" s="271"/>
      <c r="AT52" s="272"/>
      <c r="BD52" s="53"/>
    </row>
    <row r="53" spans="1:91" s="1" customFormat="1" ht="10.9" customHeight="1" x14ac:dyDescent="0.2">
      <c r="B53" s="32"/>
      <c r="AR53" s="32"/>
      <c r="AS53" s="271"/>
      <c r="AT53" s="272"/>
      <c r="BD53" s="53"/>
    </row>
    <row r="54" spans="1:91" s="1" customFormat="1" ht="29.25" customHeight="1" x14ac:dyDescent="0.2">
      <c r="B54" s="32"/>
      <c r="C54" s="275" t="s">
        <v>56</v>
      </c>
      <c r="D54" s="276"/>
      <c r="E54" s="276"/>
      <c r="F54" s="276"/>
      <c r="G54" s="276"/>
      <c r="H54" s="54"/>
      <c r="I54" s="278" t="s">
        <v>57</v>
      </c>
      <c r="J54" s="276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7" t="s">
        <v>58</v>
      </c>
      <c r="AH54" s="276"/>
      <c r="AI54" s="276"/>
      <c r="AJ54" s="276"/>
      <c r="AK54" s="276"/>
      <c r="AL54" s="276"/>
      <c r="AM54" s="276"/>
      <c r="AN54" s="278" t="s">
        <v>59</v>
      </c>
      <c r="AO54" s="276"/>
      <c r="AP54" s="276"/>
      <c r="AQ54" s="329" t="s">
        <v>1183</v>
      </c>
      <c r="AR54" s="32"/>
      <c r="AS54" s="55" t="s">
        <v>61</v>
      </c>
      <c r="AT54" s="56" t="s">
        <v>62</v>
      </c>
      <c r="AU54" s="56" t="s">
        <v>63</v>
      </c>
      <c r="AV54" s="56" t="s">
        <v>64</v>
      </c>
      <c r="AW54" s="56" t="s">
        <v>65</v>
      </c>
      <c r="AX54" s="56" t="s">
        <v>66</v>
      </c>
      <c r="AY54" s="56" t="s">
        <v>67</v>
      </c>
      <c r="AZ54" s="56" t="s">
        <v>68</v>
      </c>
      <c r="BA54" s="56" t="s">
        <v>69</v>
      </c>
      <c r="BB54" s="56" t="s">
        <v>70</v>
      </c>
      <c r="BC54" s="56" t="s">
        <v>71</v>
      </c>
      <c r="BD54" s="57" t="s">
        <v>72</v>
      </c>
    </row>
    <row r="55" spans="1:91" s="1" customFormat="1" ht="10.9" customHeight="1" x14ac:dyDescent="0.2">
      <c r="B55" s="32"/>
      <c r="AR55" s="32"/>
      <c r="AS55" s="58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1"/>
    </row>
    <row r="56" spans="1:91" s="5" customFormat="1" ht="32.450000000000003" customHeight="1" x14ac:dyDescent="0.2">
      <c r="B56" s="59"/>
      <c r="C56" s="60" t="s">
        <v>73</v>
      </c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286">
        <f>ROUND(AG57+AG62,2)</f>
        <v>0</v>
      </c>
      <c r="AH56" s="286"/>
      <c r="AI56" s="286"/>
      <c r="AJ56" s="286"/>
      <c r="AK56" s="286"/>
      <c r="AL56" s="286"/>
      <c r="AM56" s="286"/>
      <c r="AN56" s="287">
        <f t="shared" ref="AN56:AN62" si="0">SUM(AG56,AT56)</f>
        <v>0</v>
      </c>
      <c r="AO56" s="287"/>
      <c r="AP56" s="287"/>
      <c r="AQ56" s="62">
        <f>AQ57</f>
        <v>0</v>
      </c>
      <c r="AR56" s="59"/>
      <c r="AS56" s="63">
        <f>ROUND(AS57+AS62,2)</f>
        <v>0</v>
      </c>
      <c r="AT56" s="64">
        <f t="shared" ref="AT56:AT62" si="1">ROUND(SUM(AV56:AW56),2)</f>
        <v>0</v>
      </c>
      <c r="AU56" s="65">
        <f>ROUND(AU57+AU62,5)</f>
        <v>0</v>
      </c>
      <c r="AV56" s="64">
        <f>ROUND(AZ56*L31,2)</f>
        <v>0</v>
      </c>
      <c r="AW56" s="64">
        <f>ROUND(BA56*L32,2)</f>
        <v>0</v>
      </c>
      <c r="AX56" s="64">
        <f>ROUND(BB56*L31,2)</f>
        <v>0</v>
      </c>
      <c r="AY56" s="64">
        <f>ROUND(BC56*L32,2)</f>
        <v>0</v>
      </c>
      <c r="AZ56" s="64">
        <f>ROUND(AZ57+AZ62,2)</f>
        <v>0</v>
      </c>
      <c r="BA56" s="64">
        <f>ROUND(BA57+BA62,2)</f>
        <v>0</v>
      </c>
      <c r="BB56" s="64">
        <f>ROUND(BB57+BB62,2)</f>
        <v>0</v>
      </c>
      <c r="BC56" s="64">
        <f>ROUND(BC57+BC62,2)</f>
        <v>0</v>
      </c>
      <c r="BD56" s="66">
        <f>ROUND(BD57+BD62,2)</f>
        <v>0</v>
      </c>
      <c r="BS56" s="67" t="s">
        <v>74</v>
      </c>
      <c r="BT56" s="67" t="s">
        <v>75</v>
      </c>
      <c r="BU56" s="68" t="s">
        <v>76</v>
      </c>
      <c r="BV56" s="67" t="s">
        <v>77</v>
      </c>
      <c r="BW56" s="67" t="s">
        <v>5</v>
      </c>
      <c r="BX56" s="67" t="s">
        <v>78</v>
      </c>
      <c r="CL56" s="67" t="s">
        <v>19</v>
      </c>
    </row>
    <row r="57" spans="1:91" s="6" customFormat="1" ht="16.5" customHeight="1" x14ac:dyDescent="0.2">
      <c r="B57" s="69"/>
      <c r="C57" s="70"/>
      <c r="D57" s="282" t="s">
        <v>79</v>
      </c>
      <c r="E57" s="282"/>
      <c r="F57" s="282"/>
      <c r="G57" s="282"/>
      <c r="H57" s="282"/>
      <c r="I57" s="71"/>
      <c r="J57" s="282" t="s">
        <v>80</v>
      </c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282"/>
      <c r="Y57" s="282"/>
      <c r="Z57" s="282"/>
      <c r="AA57" s="282"/>
      <c r="AB57" s="282"/>
      <c r="AC57" s="282"/>
      <c r="AD57" s="282"/>
      <c r="AE57" s="282"/>
      <c r="AF57" s="282"/>
      <c r="AG57" s="279">
        <f>ROUND(SUM(AG58:AG61),2)</f>
        <v>0</v>
      </c>
      <c r="AH57" s="280"/>
      <c r="AI57" s="280"/>
      <c r="AJ57" s="280"/>
      <c r="AK57" s="280"/>
      <c r="AL57" s="280"/>
      <c r="AM57" s="280"/>
      <c r="AN57" s="281">
        <f t="shared" si="0"/>
        <v>0</v>
      </c>
      <c r="AO57" s="280"/>
      <c r="AP57" s="280"/>
      <c r="AQ57" s="72">
        <f>SUM(AQ58:AQ62)</f>
        <v>0</v>
      </c>
      <c r="AR57" s="69"/>
      <c r="AS57" s="73">
        <f>ROUND(SUM(AS58:AS61),2)</f>
        <v>0</v>
      </c>
      <c r="AT57" s="74">
        <f t="shared" si="1"/>
        <v>0</v>
      </c>
      <c r="AU57" s="75">
        <f>ROUND(SUM(AU58:AU61),5)</f>
        <v>0</v>
      </c>
      <c r="AV57" s="74">
        <f>ROUND(AZ57*L31,2)</f>
        <v>0</v>
      </c>
      <c r="AW57" s="74">
        <f>ROUND(BA57*L32,2)</f>
        <v>0</v>
      </c>
      <c r="AX57" s="74">
        <f>ROUND(BB57*L31,2)</f>
        <v>0</v>
      </c>
      <c r="AY57" s="74">
        <f>ROUND(BC57*L32,2)</f>
        <v>0</v>
      </c>
      <c r="AZ57" s="74">
        <f>ROUND(SUM(AZ58:AZ61),2)</f>
        <v>0</v>
      </c>
      <c r="BA57" s="74">
        <f>ROUND(SUM(BA58:BA61),2)</f>
        <v>0</v>
      </c>
      <c r="BB57" s="74">
        <f>ROUND(SUM(BB58:BB61),2)</f>
        <v>0</v>
      </c>
      <c r="BC57" s="74">
        <f>ROUND(SUM(BC58:BC61),2)</f>
        <v>0</v>
      </c>
      <c r="BD57" s="76">
        <f>ROUND(SUM(BD58:BD61),2)</f>
        <v>0</v>
      </c>
      <c r="BS57" s="77" t="s">
        <v>74</v>
      </c>
      <c r="BT57" s="77" t="s">
        <v>82</v>
      </c>
      <c r="BU57" s="77" t="s">
        <v>76</v>
      </c>
      <c r="BV57" s="77" t="s">
        <v>77</v>
      </c>
      <c r="BW57" s="77" t="s">
        <v>83</v>
      </c>
      <c r="BX57" s="77" t="s">
        <v>5</v>
      </c>
      <c r="CL57" s="77" t="s">
        <v>19</v>
      </c>
      <c r="CM57" s="77" t="s">
        <v>82</v>
      </c>
    </row>
    <row r="58" spans="1:91" s="3" customFormat="1" ht="16.5" customHeight="1" x14ac:dyDescent="0.2">
      <c r="A58" s="78" t="s">
        <v>84</v>
      </c>
      <c r="B58" s="45"/>
      <c r="C58" s="9"/>
      <c r="D58" s="9"/>
      <c r="E58" s="285" t="s">
        <v>85</v>
      </c>
      <c r="F58" s="285"/>
      <c r="G58" s="285"/>
      <c r="H58" s="285"/>
      <c r="I58" s="285"/>
      <c r="J58" s="9"/>
      <c r="K58" s="285" t="s">
        <v>86</v>
      </c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  <c r="AE58" s="285"/>
      <c r="AF58" s="285"/>
      <c r="AG58" s="283">
        <f>'ARS - Stavební část'!J32</f>
        <v>0</v>
      </c>
      <c r="AH58" s="284"/>
      <c r="AI58" s="284"/>
      <c r="AJ58" s="284"/>
      <c r="AK58" s="284"/>
      <c r="AL58" s="284"/>
      <c r="AM58" s="284"/>
      <c r="AN58" s="283">
        <f t="shared" si="0"/>
        <v>0</v>
      </c>
      <c r="AO58" s="284"/>
      <c r="AP58" s="284"/>
      <c r="AQ58" s="79">
        <f>'ARS - Stavební část'!U103</f>
        <v>0</v>
      </c>
      <c r="AR58" s="45"/>
      <c r="AS58" s="80">
        <v>0</v>
      </c>
      <c r="AT58" s="81">
        <f t="shared" si="1"/>
        <v>0</v>
      </c>
      <c r="AU58" s="82">
        <f>'ARS - Stavební část'!P103</f>
        <v>0</v>
      </c>
      <c r="AV58" s="81">
        <f>'ARS - Stavební část'!J35</f>
        <v>0</v>
      </c>
      <c r="AW58" s="81">
        <f>'ARS - Stavební část'!J36</f>
        <v>0</v>
      </c>
      <c r="AX58" s="81">
        <f>'ARS - Stavební část'!J37</f>
        <v>0</v>
      </c>
      <c r="AY58" s="81">
        <f>'ARS - Stavební část'!J38</f>
        <v>0</v>
      </c>
      <c r="AZ58" s="81">
        <f>'ARS - Stavební část'!F35</f>
        <v>0</v>
      </c>
      <c r="BA58" s="81">
        <f>'ARS - Stavební část'!F36</f>
        <v>0</v>
      </c>
      <c r="BB58" s="81">
        <f>'ARS - Stavební část'!F37</f>
        <v>0</v>
      </c>
      <c r="BC58" s="81">
        <f>'ARS - Stavební část'!F38</f>
        <v>0</v>
      </c>
      <c r="BD58" s="83">
        <f>'ARS - Stavební část'!F39</f>
        <v>0</v>
      </c>
      <c r="BT58" s="25" t="s">
        <v>88</v>
      </c>
      <c r="BV58" s="25" t="s">
        <v>77</v>
      </c>
      <c r="BW58" s="25" t="s">
        <v>89</v>
      </c>
      <c r="BX58" s="25" t="s">
        <v>83</v>
      </c>
      <c r="CL58" s="25" t="s">
        <v>19</v>
      </c>
    </row>
    <row r="59" spans="1:91" s="3" customFormat="1" ht="16.5" customHeight="1" x14ac:dyDescent="0.2">
      <c r="A59" s="78" t="s">
        <v>84</v>
      </c>
      <c r="B59" s="45"/>
      <c r="C59" s="9"/>
      <c r="D59" s="9"/>
      <c r="E59" s="285" t="s">
        <v>90</v>
      </c>
      <c r="F59" s="285"/>
      <c r="G59" s="285"/>
      <c r="H59" s="285"/>
      <c r="I59" s="285"/>
      <c r="J59" s="9"/>
      <c r="K59" s="285" t="s">
        <v>91</v>
      </c>
      <c r="L59" s="285"/>
      <c r="M59" s="285"/>
      <c r="N59" s="285"/>
      <c r="O59" s="285"/>
      <c r="P59" s="285"/>
      <c r="Q59" s="285"/>
      <c r="R59" s="285"/>
      <c r="S59" s="285"/>
      <c r="T59" s="285"/>
      <c r="U59" s="285"/>
      <c r="V59" s="285"/>
      <c r="W59" s="285"/>
      <c r="X59" s="285"/>
      <c r="Y59" s="285"/>
      <c r="Z59" s="285"/>
      <c r="AA59" s="285"/>
      <c r="AB59" s="285"/>
      <c r="AC59" s="285"/>
      <c r="AD59" s="285"/>
      <c r="AE59" s="285"/>
      <c r="AF59" s="285"/>
      <c r="AG59" s="283">
        <f>'ZTI - Zdravotně technické...'!J32</f>
        <v>0</v>
      </c>
      <c r="AH59" s="284"/>
      <c r="AI59" s="284"/>
      <c r="AJ59" s="284"/>
      <c r="AK59" s="284"/>
      <c r="AL59" s="284"/>
      <c r="AM59" s="284"/>
      <c r="AN59" s="283">
        <f t="shared" si="0"/>
        <v>0</v>
      </c>
      <c r="AO59" s="284"/>
      <c r="AP59" s="284"/>
      <c r="AQ59" s="79">
        <f>'ZTI - Zdravotně technické...'!U89</f>
        <v>0</v>
      </c>
      <c r="AR59" s="45"/>
      <c r="AS59" s="80">
        <v>0</v>
      </c>
      <c r="AT59" s="81">
        <f t="shared" si="1"/>
        <v>0</v>
      </c>
      <c r="AU59" s="82">
        <f>'ZTI - Zdravotně technické...'!P89</f>
        <v>0</v>
      </c>
      <c r="AV59" s="81">
        <f>'ZTI - Zdravotně technické...'!J35</f>
        <v>0</v>
      </c>
      <c r="AW59" s="81">
        <f>'ZTI - Zdravotně technické...'!J36</f>
        <v>0</v>
      </c>
      <c r="AX59" s="81">
        <f>'ZTI - Zdravotně technické...'!J37</f>
        <v>0</v>
      </c>
      <c r="AY59" s="81">
        <f>'ZTI - Zdravotně technické...'!J38</f>
        <v>0</v>
      </c>
      <c r="AZ59" s="81">
        <f>'ZTI - Zdravotně technické...'!F35</f>
        <v>0</v>
      </c>
      <c r="BA59" s="81">
        <f>'ZTI - Zdravotně technické...'!F36</f>
        <v>0</v>
      </c>
      <c r="BB59" s="81">
        <f>'ZTI - Zdravotně technické...'!F37</f>
        <v>0</v>
      </c>
      <c r="BC59" s="81">
        <f>'ZTI - Zdravotně technické...'!F38</f>
        <v>0</v>
      </c>
      <c r="BD59" s="83">
        <f>'ZTI - Zdravotně technické...'!F39</f>
        <v>0</v>
      </c>
      <c r="BT59" s="25" t="s">
        <v>88</v>
      </c>
      <c r="BV59" s="25" t="s">
        <v>77</v>
      </c>
      <c r="BW59" s="25" t="s">
        <v>92</v>
      </c>
      <c r="BX59" s="25" t="s">
        <v>83</v>
      </c>
      <c r="CL59" s="25" t="s">
        <v>19</v>
      </c>
    </row>
    <row r="60" spans="1:91" s="3" customFormat="1" ht="16.5" customHeight="1" x14ac:dyDescent="0.2">
      <c r="A60" s="78" t="s">
        <v>84</v>
      </c>
      <c r="B60" s="45"/>
      <c r="C60" s="9"/>
      <c r="D60" s="9"/>
      <c r="E60" s="285" t="s">
        <v>93</v>
      </c>
      <c r="F60" s="285"/>
      <c r="G60" s="285"/>
      <c r="H60" s="285"/>
      <c r="I60" s="285"/>
      <c r="J60" s="9"/>
      <c r="K60" s="285" t="s">
        <v>94</v>
      </c>
      <c r="L60" s="285"/>
      <c r="M60" s="285"/>
      <c r="N60" s="285"/>
      <c r="O60" s="285"/>
      <c r="P60" s="285"/>
      <c r="Q60" s="285"/>
      <c r="R60" s="285"/>
      <c r="S60" s="285"/>
      <c r="T60" s="285"/>
      <c r="U60" s="285"/>
      <c r="V60" s="285"/>
      <c r="W60" s="285"/>
      <c r="X60" s="285"/>
      <c r="Y60" s="285"/>
      <c r="Z60" s="285"/>
      <c r="AA60" s="285"/>
      <c r="AB60" s="285"/>
      <c r="AC60" s="285"/>
      <c r="AD60" s="285"/>
      <c r="AE60" s="285"/>
      <c r="AF60" s="285"/>
      <c r="AG60" s="283">
        <f>'ÚT - Vytápění'!J32</f>
        <v>0</v>
      </c>
      <c r="AH60" s="284"/>
      <c r="AI60" s="284"/>
      <c r="AJ60" s="284"/>
      <c r="AK60" s="284"/>
      <c r="AL60" s="284"/>
      <c r="AM60" s="284"/>
      <c r="AN60" s="283">
        <f t="shared" si="0"/>
        <v>0</v>
      </c>
      <c r="AO60" s="284"/>
      <c r="AP60" s="284"/>
      <c r="AQ60" s="79">
        <f>'ÚT - Vytápění'!U87</f>
        <v>0</v>
      </c>
      <c r="AR60" s="45"/>
      <c r="AS60" s="80">
        <v>0</v>
      </c>
      <c r="AT60" s="81">
        <f t="shared" si="1"/>
        <v>0</v>
      </c>
      <c r="AU60" s="82">
        <f>'ÚT - Vytápění'!P87</f>
        <v>0</v>
      </c>
      <c r="AV60" s="81">
        <f>'ÚT - Vytápění'!J35</f>
        <v>0</v>
      </c>
      <c r="AW60" s="81">
        <f>'ÚT - Vytápění'!J36</f>
        <v>0</v>
      </c>
      <c r="AX60" s="81">
        <f>'ÚT - Vytápění'!J37</f>
        <v>0</v>
      </c>
      <c r="AY60" s="81">
        <f>'ÚT - Vytápění'!J38</f>
        <v>0</v>
      </c>
      <c r="AZ60" s="81">
        <f>'ÚT - Vytápění'!F35</f>
        <v>0</v>
      </c>
      <c r="BA60" s="81">
        <f>'ÚT - Vytápění'!F36</f>
        <v>0</v>
      </c>
      <c r="BB60" s="81">
        <f>'ÚT - Vytápění'!F37</f>
        <v>0</v>
      </c>
      <c r="BC60" s="81">
        <f>'ÚT - Vytápění'!F38</f>
        <v>0</v>
      </c>
      <c r="BD60" s="83">
        <f>'ÚT - Vytápění'!F39</f>
        <v>0</v>
      </c>
      <c r="BT60" s="25" t="s">
        <v>88</v>
      </c>
      <c r="BV60" s="25" t="s">
        <v>77</v>
      </c>
      <c r="BW60" s="25" t="s">
        <v>95</v>
      </c>
      <c r="BX60" s="25" t="s">
        <v>83</v>
      </c>
      <c r="CL60" s="25" t="s">
        <v>19</v>
      </c>
    </row>
    <row r="61" spans="1:91" s="3" customFormat="1" ht="16.5" customHeight="1" x14ac:dyDescent="0.2">
      <c r="A61" s="78" t="s">
        <v>84</v>
      </c>
      <c r="B61" s="45"/>
      <c r="C61" s="9"/>
      <c r="D61" s="9"/>
      <c r="E61" s="285" t="s">
        <v>96</v>
      </c>
      <c r="F61" s="285"/>
      <c r="G61" s="285"/>
      <c r="H61" s="285"/>
      <c r="I61" s="285"/>
      <c r="J61" s="9"/>
      <c r="K61" s="285" t="s">
        <v>97</v>
      </c>
      <c r="L61" s="285"/>
      <c r="M61" s="285"/>
      <c r="N61" s="285"/>
      <c r="O61" s="285"/>
      <c r="P61" s="285"/>
      <c r="Q61" s="285"/>
      <c r="R61" s="285"/>
      <c r="S61" s="285"/>
      <c r="T61" s="285"/>
      <c r="U61" s="285"/>
      <c r="V61" s="285"/>
      <c r="W61" s="285"/>
      <c r="X61" s="285"/>
      <c r="Y61" s="285"/>
      <c r="Z61" s="285"/>
      <c r="AA61" s="285"/>
      <c r="AB61" s="285"/>
      <c r="AC61" s="285"/>
      <c r="AD61" s="285"/>
      <c r="AE61" s="285"/>
      <c r="AF61" s="285"/>
      <c r="AG61" s="283">
        <f>'EL - Elektroinstalace'!J32</f>
        <v>0</v>
      </c>
      <c r="AH61" s="284"/>
      <c r="AI61" s="284"/>
      <c r="AJ61" s="284"/>
      <c r="AK61" s="284"/>
      <c r="AL61" s="284"/>
      <c r="AM61" s="284"/>
      <c r="AN61" s="283">
        <f t="shared" si="0"/>
        <v>0</v>
      </c>
      <c r="AO61" s="284"/>
      <c r="AP61" s="284"/>
      <c r="AQ61" s="79">
        <f>'EL - Elektroinstalace'!U86</f>
        <v>0</v>
      </c>
      <c r="AR61" s="45"/>
      <c r="AS61" s="80">
        <v>0</v>
      </c>
      <c r="AT61" s="81">
        <f t="shared" si="1"/>
        <v>0</v>
      </c>
      <c r="AU61" s="82">
        <f>'EL - Elektroinstalace'!P86</f>
        <v>0</v>
      </c>
      <c r="AV61" s="81">
        <f>'EL - Elektroinstalace'!J35</f>
        <v>0</v>
      </c>
      <c r="AW61" s="81">
        <f>'EL - Elektroinstalace'!J36</f>
        <v>0</v>
      </c>
      <c r="AX61" s="81">
        <f>'EL - Elektroinstalace'!J37</f>
        <v>0</v>
      </c>
      <c r="AY61" s="81">
        <f>'EL - Elektroinstalace'!J38</f>
        <v>0</v>
      </c>
      <c r="AZ61" s="81">
        <f>'EL - Elektroinstalace'!F35</f>
        <v>0</v>
      </c>
      <c r="BA61" s="81">
        <f>'EL - Elektroinstalace'!F36</f>
        <v>0</v>
      </c>
      <c r="BB61" s="81">
        <f>'EL - Elektroinstalace'!F37</f>
        <v>0</v>
      </c>
      <c r="BC61" s="81">
        <f>'EL - Elektroinstalace'!F38</f>
        <v>0</v>
      </c>
      <c r="BD61" s="83">
        <f>'EL - Elektroinstalace'!F39</f>
        <v>0</v>
      </c>
      <c r="BT61" s="25" t="s">
        <v>88</v>
      </c>
      <c r="BV61" s="25" t="s">
        <v>77</v>
      </c>
      <c r="BW61" s="25" t="s">
        <v>98</v>
      </c>
      <c r="BX61" s="25" t="s">
        <v>83</v>
      </c>
      <c r="CL61" s="25" t="s">
        <v>19</v>
      </c>
    </row>
    <row r="62" spans="1:91" s="6" customFormat="1" ht="16.5" customHeight="1" x14ac:dyDescent="0.2">
      <c r="A62" s="78" t="s">
        <v>84</v>
      </c>
      <c r="B62" s="69"/>
      <c r="C62" s="70"/>
      <c r="D62" s="282" t="s">
        <v>99</v>
      </c>
      <c r="E62" s="282"/>
      <c r="F62" s="282"/>
      <c r="G62" s="282"/>
      <c r="H62" s="282"/>
      <c r="I62" s="71"/>
      <c r="J62" s="282" t="s">
        <v>100</v>
      </c>
      <c r="K62" s="282"/>
      <c r="L62" s="282"/>
      <c r="M62" s="282"/>
      <c r="N62" s="282"/>
      <c r="O62" s="282"/>
      <c r="P62" s="282"/>
      <c r="Q62" s="282"/>
      <c r="R62" s="282"/>
      <c r="S62" s="282"/>
      <c r="T62" s="282"/>
      <c r="U62" s="282"/>
      <c r="V62" s="282"/>
      <c r="W62" s="282"/>
      <c r="X62" s="282"/>
      <c r="Y62" s="282"/>
      <c r="Z62" s="282"/>
      <c r="AA62" s="282"/>
      <c r="AB62" s="282"/>
      <c r="AC62" s="282"/>
      <c r="AD62" s="282"/>
      <c r="AE62" s="282"/>
      <c r="AF62" s="282"/>
      <c r="AG62" s="281">
        <f>'VRN - Vedlejší rozpočtové...'!J30</f>
        <v>0</v>
      </c>
      <c r="AH62" s="280"/>
      <c r="AI62" s="280"/>
      <c r="AJ62" s="280"/>
      <c r="AK62" s="280"/>
      <c r="AL62" s="280"/>
      <c r="AM62" s="280"/>
      <c r="AN62" s="281">
        <f t="shared" si="0"/>
        <v>0</v>
      </c>
      <c r="AO62" s="280"/>
      <c r="AP62" s="280"/>
      <c r="AQ62" s="72">
        <v>0</v>
      </c>
      <c r="AR62" s="69"/>
      <c r="AS62" s="84">
        <v>0</v>
      </c>
      <c r="AT62" s="85">
        <f t="shared" si="1"/>
        <v>0</v>
      </c>
      <c r="AU62" s="86">
        <f>'VRN - Vedlejší rozpočtové...'!P85</f>
        <v>0</v>
      </c>
      <c r="AV62" s="85">
        <f>'VRN - Vedlejší rozpočtové...'!J33</f>
        <v>0</v>
      </c>
      <c r="AW62" s="85">
        <f>'VRN - Vedlejší rozpočtové...'!J34</f>
        <v>0</v>
      </c>
      <c r="AX62" s="85">
        <f>'VRN - Vedlejší rozpočtové...'!J35</f>
        <v>0</v>
      </c>
      <c r="AY62" s="85">
        <f>'VRN - Vedlejší rozpočtové...'!J36</f>
        <v>0</v>
      </c>
      <c r="AZ62" s="85">
        <f>'VRN - Vedlejší rozpočtové...'!F33</f>
        <v>0</v>
      </c>
      <c r="BA62" s="85">
        <f>'VRN - Vedlejší rozpočtové...'!F34</f>
        <v>0</v>
      </c>
      <c r="BB62" s="85">
        <f>'VRN - Vedlejší rozpočtové...'!F35</f>
        <v>0</v>
      </c>
      <c r="BC62" s="85">
        <f>'VRN - Vedlejší rozpočtové...'!F36</f>
        <v>0</v>
      </c>
      <c r="BD62" s="87">
        <f>'VRN - Vedlejší rozpočtové...'!F37</f>
        <v>0</v>
      </c>
      <c r="BT62" s="77" t="s">
        <v>82</v>
      </c>
      <c r="BV62" s="77" t="s">
        <v>77</v>
      </c>
      <c r="BW62" s="77" t="s">
        <v>102</v>
      </c>
      <c r="BX62" s="77" t="s">
        <v>5</v>
      </c>
      <c r="CL62" s="77" t="s">
        <v>19</v>
      </c>
      <c r="CM62" s="77" t="s">
        <v>82</v>
      </c>
    </row>
    <row r="63" spans="1:91" s="1" customFormat="1" ht="30" customHeight="1" x14ac:dyDescent="0.2">
      <c r="B63" s="32"/>
      <c r="AR63" s="32"/>
    </row>
    <row r="64" spans="1:91" s="1" customFormat="1" ht="6.95" customHeight="1" x14ac:dyDescent="0.2"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32"/>
    </row>
  </sheetData>
  <sheetProtection algorithmName="SHA-512" hashValue="31TMi4XVXJ6sgblALxO8zpkZrKgi4p+bCgjoCdbXrgn4YiXXROIo2J2MACVCigobbTrX5PWOgvv6ljbKroxj5Q==" saltValue="IqF8Ch/txn0t5QT3srgTmw==" spinCount="100000" sheet="1" objects="1" scenarios="1" formatColumns="0" formatRows="0"/>
  <mergeCells count="62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D62:H62"/>
    <mergeCell ref="J62:AF62"/>
    <mergeCell ref="AG56:AM56"/>
    <mergeCell ref="AN56:AP56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ÚT - Vytápění'!C2" display="/" xr:uid="{00000000-0004-0000-0000-000002000000}"/>
    <hyperlink ref="A61" location="'EL - Elektroinstalace'!C2" display="/" xr:uid="{00000000-0004-0000-0000-000003000000}"/>
    <hyperlink ref="A62" location="'VRN - Vedlejší rozpočtové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05"/>
  <sheetViews>
    <sheetView showGridLines="0" workbookViewId="0">
      <selection activeCell="AA106" sqref="AA106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89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103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Lidická 406/41, 15000 Praha 5, b.j.č. 6</v>
      </c>
      <c r="F7" s="308"/>
      <c r="G7" s="308"/>
      <c r="H7" s="308"/>
      <c r="L7" s="20"/>
    </row>
    <row r="8" spans="2:46" ht="12" customHeight="1" x14ac:dyDescent="0.2">
      <c r="B8" s="20"/>
      <c r="D8" s="27" t="s">
        <v>104</v>
      </c>
      <c r="L8" s="20"/>
    </row>
    <row r="9" spans="2:46" s="1" customFormat="1" ht="16.5" customHeight="1" x14ac:dyDescent="0.2">
      <c r="B9" s="32"/>
      <c r="E9" s="307" t="s">
        <v>105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106</v>
      </c>
      <c r="L10" s="32"/>
    </row>
    <row r="11" spans="2:46" s="1" customFormat="1" ht="16.5" customHeight="1" x14ac:dyDescent="0.2">
      <c r="B11" s="32"/>
      <c r="E11" s="266" t="s">
        <v>107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24. 6. 2024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ROUND(J103,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ROUND((SUM(BE103:BE504)),  2)</f>
        <v>0</v>
      </c>
      <c r="I35" s="91">
        <v>0.21</v>
      </c>
      <c r="J35" s="81">
        <f>ROUND(((SUM(BE103:BE504))*I35),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ROUND((SUM(BF103:BF504)),  2)</f>
        <v>0</v>
      </c>
      <c r="I36" s="91">
        <v>0.12</v>
      </c>
      <c r="J36" s="81">
        <f>ROUND(((SUM(BF103:BF504))*I36),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ROUND((SUM(BG103:BG504)),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ROUND((SUM(BH103:BH504)),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ROUND((SUM(BI103:BI504)),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108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Lidická 406/41, 15000 Praha 5, b.j.č. 6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104</v>
      </c>
      <c r="L51" s="20"/>
    </row>
    <row r="52" spans="2:47" s="1" customFormat="1" ht="16.5" customHeight="1" x14ac:dyDescent="0.2">
      <c r="B52" s="32"/>
      <c r="E52" s="307" t="s">
        <v>105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106</v>
      </c>
      <c r="L53" s="32"/>
    </row>
    <row r="54" spans="2:47" s="1" customFormat="1" ht="16.5" customHeight="1" x14ac:dyDescent="0.2">
      <c r="B54" s="32"/>
      <c r="E54" s="266" t="str">
        <f>E11</f>
        <v>ARS - Stavební část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Lidická 406/41, 15000 Praha 5</v>
      </c>
      <c r="I56" s="27" t="s">
        <v>23</v>
      </c>
      <c r="J56" s="49" t="str">
        <f>IF(J14="","",J14)</f>
        <v>24. 6. 2024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109</v>
      </c>
      <c r="D61" s="92"/>
      <c r="E61" s="92"/>
      <c r="F61" s="92"/>
      <c r="G61" s="92"/>
      <c r="H61" s="92"/>
      <c r="I61" s="92"/>
      <c r="J61" s="99" t="s">
        <v>110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J103</f>
        <v>0</v>
      </c>
      <c r="L63" s="32"/>
      <c r="AU63" s="17" t="s">
        <v>111</v>
      </c>
    </row>
    <row r="64" spans="2:47" s="8" customFormat="1" ht="24.95" customHeight="1" x14ac:dyDescent="0.2">
      <c r="B64" s="101"/>
      <c r="D64" s="102" t="s">
        <v>112</v>
      </c>
      <c r="E64" s="103"/>
      <c r="F64" s="103"/>
      <c r="G64" s="103"/>
      <c r="H64" s="103"/>
      <c r="I64" s="103"/>
      <c r="J64" s="104">
        <f>J104</f>
        <v>0</v>
      </c>
      <c r="L64" s="101"/>
    </row>
    <row r="65" spans="2:12" s="9" customFormat="1" ht="19.899999999999999" customHeight="1" x14ac:dyDescent="0.2">
      <c r="B65" s="105"/>
      <c r="D65" s="106" t="s">
        <v>113</v>
      </c>
      <c r="E65" s="107"/>
      <c r="F65" s="107"/>
      <c r="G65" s="107"/>
      <c r="H65" s="107"/>
      <c r="I65" s="107"/>
      <c r="J65" s="108">
        <f>J105</f>
        <v>0</v>
      </c>
      <c r="L65" s="105"/>
    </row>
    <row r="66" spans="2:12" s="9" customFormat="1" ht="19.899999999999999" customHeight="1" x14ac:dyDescent="0.2">
      <c r="B66" s="105"/>
      <c r="D66" s="106" t="s">
        <v>114</v>
      </c>
      <c r="E66" s="107"/>
      <c r="F66" s="107"/>
      <c r="G66" s="107"/>
      <c r="H66" s="107"/>
      <c r="I66" s="107"/>
      <c r="J66" s="108">
        <f>J113</f>
        <v>0</v>
      </c>
      <c r="L66" s="105"/>
    </row>
    <row r="67" spans="2:12" s="9" customFormat="1" ht="19.899999999999999" customHeight="1" x14ac:dyDescent="0.2">
      <c r="B67" s="105"/>
      <c r="D67" s="106" t="s">
        <v>115</v>
      </c>
      <c r="E67" s="107"/>
      <c r="F67" s="107"/>
      <c r="G67" s="107"/>
      <c r="H67" s="107"/>
      <c r="I67" s="107"/>
      <c r="J67" s="108">
        <f>J159</f>
        <v>0</v>
      </c>
      <c r="L67" s="105"/>
    </row>
    <row r="68" spans="2:12" s="9" customFormat="1" ht="19.899999999999999" customHeight="1" x14ac:dyDescent="0.2">
      <c r="B68" s="105"/>
      <c r="D68" s="106" t="s">
        <v>116</v>
      </c>
      <c r="E68" s="107"/>
      <c r="F68" s="107"/>
      <c r="G68" s="107"/>
      <c r="H68" s="107"/>
      <c r="I68" s="107"/>
      <c r="J68" s="108">
        <f>J231</f>
        <v>0</v>
      </c>
      <c r="L68" s="105"/>
    </row>
    <row r="69" spans="2:12" s="9" customFormat="1" ht="19.899999999999999" customHeight="1" x14ac:dyDescent="0.2">
      <c r="B69" s="105"/>
      <c r="D69" s="106" t="s">
        <v>117</v>
      </c>
      <c r="E69" s="107"/>
      <c r="F69" s="107"/>
      <c r="G69" s="107"/>
      <c r="H69" s="107"/>
      <c r="I69" s="107"/>
      <c r="J69" s="108">
        <f>J249</f>
        <v>0</v>
      </c>
      <c r="L69" s="105"/>
    </row>
    <row r="70" spans="2:12" s="8" customFormat="1" ht="24.95" customHeight="1" x14ac:dyDescent="0.2">
      <c r="B70" s="101"/>
      <c r="D70" s="102" t="s">
        <v>118</v>
      </c>
      <c r="E70" s="103"/>
      <c r="F70" s="103"/>
      <c r="G70" s="103"/>
      <c r="H70" s="103"/>
      <c r="I70" s="103"/>
      <c r="J70" s="104">
        <f>J252</f>
        <v>0</v>
      </c>
      <c r="L70" s="101"/>
    </row>
    <row r="71" spans="2:12" s="9" customFormat="1" ht="19.899999999999999" customHeight="1" x14ac:dyDescent="0.2">
      <c r="B71" s="105"/>
      <c r="D71" s="106" t="s">
        <v>119</v>
      </c>
      <c r="E71" s="107"/>
      <c r="F71" s="107"/>
      <c r="G71" s="107"/>
      <c r="H71" s="107"/>
      <c r="I71" s="107"/>
      <c r="J71" s="108">
        <f>J253</f>
        <v>0</v>
      </c>
      <c r="L71" s="105"/>
    </row>
    <row r="72" spans="2:12" s="9" customFormat="1" ht="19.899999999999999" customHeight="1" x14ac:dyDescent="0.2">
      <c r="B72" s="105"/>
      <c r="D72" s="106" t="s">
        <v>120</v>
      </c>
      <c r="E72" s="107"/>
      <c r="F72" s="107"/>
      <c r="G72" s="107"/>
      <c r="H72" s="107"/>
      <c r="I72" s="107"/>
      <c r="J72" s="108">
        <f>J256</f>
        <v>0</v>
      </c>
      <c r="L72" s="105"/>
    </row>
    <row r="73" spans="2:12" s="9" customFormat="1" ht="19.899999999999999" customHeight="1" x14ac:dyDescent="0.2">
      <c r="B73" s="105"/>
      <c r="D73" s="106" t="s">
        <v>121</v>
      </c>
      <c r="E73" s="107"/>
      <c r="F73" s="107"/>
      <c r="G73" s="107"/>
      <c r="H73" s="107"/>
      <c r="I73" s="107"/>
      <c r="J73" s="108">
        <f>J261</f>
        <v>0</v>
      </c>
      <c r="L73" s="105"/>
    </row>
    <row r="74" spans="2:12" s="9" customFormat="1" ht="19.899999999999999" customHeight="1" x14ac:dyDescent="0.2">
      <c r="B74" s="105"/>
      <c r="D74" s="106" t="s">
        <v>122</v>
      </c>
      <c r="E74" s="107"/>
      <c r="F74" s="107"/>
      <c r="G74" s="107"/>
      <c r="H74" s="107"/>
      <c r="I74" s="107"/>
      <c r="J74" s="108">
        <f>J263</f>
        <v>0</v>
      </c>
      <c r="L74" s="105"/>
    </row>
    <row r="75" spans="2:12" s="9" customFormat="1" ht="19.899999999999999" customHeight="1" x14ac:dyDescent="0.2">
      <c r="B75" s="105"/>
      <c r="D75" s="106" t="s">
        <v>123</v>
      </c>
      <c r="E75" s="107"/>
      <c r="F75" s="107"/>
      <c r="G75" s="107"/>
      <c r="H75" s="107"/>
      <c r="I75" s="107"/>
      <c r="J75" s="108">
        <f>J271</f>
        <v>0</v>
      </c>
      <c r="L75" s="105"/>
    </row>
    <row r="76" spans="2:12" s="9" customFormat="1" ht="19.899999999999999" customHeight="1" x14ac:dyDescent="0.2">
      <c r="B76" s="105"/>
      <c r="D76" s="106" t="s">
        <v>124</v>
      </c>
      <c r="E76" s="107"/>
      <c r="F76" s="107"/>
      <c r="G76" s="107"/>
      <c r="H76" s="107"/>
      <c r="I76" s="107"/>
      <c r="J76" s="108">
        <f>J325</f>
        <v>0</v>
      </c>
      <c r="L76" s="105"/>
    </row>
    <row r="77" spans="2:12" s="9" customFormat="1" ht="19.899999999999999" customHeight="1" x14ac:dyDescent="0.2">
      <c r="B77" s="105"/>
      <c r="D77" s="106" t="s">
        <v>125</v>
      </c>
      <c r="E77" s="107"/>
      <c r="F77" s="107"/>
      <c r="G77" s="107"/>
      <c r="H77" s="107"/>
      <c r="I77" s="107"/>
      <c r="J77" s="108">
        <f>J365</f>
        <v>0</v>
      </c>
      <c r="L77" s="105"/>
    </row>
    <row r="78" spans="2:12" s="9" customFormat="1" ht="19.899999999999999" customHeight="1" x14ac:dyDescent="0.2">
      <c r="B78" s="105"/>
      <c r="D78" s="106" t="s">
        <v>126</v>
      </c>
      <c r="E78" s="107"/>
      <c r="F78" s="107"/>
      <c r="G78" s="107"/>
      <c r="H78" s="107"/>
      <c r="I78" s="107"/>
      <c r="J78" s="108">
        <f>J395</f>
        <v>0</v>
      </c>
      <c r="L78" s="105"/>
    </row>
    <row r="79" spans="2:12" s="9" customFormat="1" ht="19.899999999999999" customHeight="1" x14ac:dyDescent="0.2">
      <c r="B79" s="105"/>
      <c r="D79" s="106" t="s">
        <v>127</v>
      </c>
      <c r="E79" s="107"/>
      <c r="F79" s="107"/>
      <c r="G79" s="107"/>
      <c r="H79" s="107"/>
      <c r="I79" s="107"/>
      <c r="J79" s="108">
        <f>J401</f>
        <v>0</v>
      </c>
      <c r="L79" s="105"/>
    </row>
    <row r="80" spans="2:12" s="9" customFormat="1" ht="19.899999999999999" customHeight="1" x14ac:dyDescent="0.2">
      <c r="B80" s="105"/>
      <c r="D80" s="106" t="s">
        <v>128</v>
      </c>
      <c r="E80" s="107"/>
      <c r="F80" s="107"/>
      <c r="G80" s="107"/>
      <c r="H80" s="107"/>
      <c r="I80" s="107"/>
      <c r="J80" s="108">
        <f>J440</f>
        <v>0</v>
      </c>
      <c r="L80" s="105"/>
    </row>
    <row r="81" spans="2:12" s="9" customFormat="1" ht="19.899999999999999" customHeight="1" x14ac:dyDescent="0.2">
      <c r="B81" s="105"/>
      <c r="D81" s="106" t="s">
        <v>129</v>
      </c>
      <c r="E81" s="107"/>
      <c r="F81" s="107"/>
      <c r="G81" s="107"/>
      <c r="H81" s="107"/>
      <c r="I81" s="107"/>
      <c r="J81" s="108">
        <f>J478</f>
        <v>0</v>
      </c>
      <c r="L81" s="105"/>
    </row>
    <row r="82" spans="2:12" s="1" customFormat="1" ht="21.75" customHeight="1" x14ac:dyDescent="0.2">
      <c r="B82" s="32"/>
      <c r="L82" s="32"/>
    </row>
    <row r="83" spans="2:12" s="1" customFormat="1" ht="6.95" customHeight="1" x14ac:dyDescent="0.2"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32"/>
    </row>
    <row r="87" spans="2:12" s="1" customFormat="1" ht="6.95" customHeight="1" x14ac:dyDescent="0.2"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32"/>
    </row>
    <row r="88" spans="2:12" s="1" customFormat="1" ht="24.95" customHeight="1" x14ac:dyDescent="0.2">
      <c r="B88" s="32"/>
      <c r="C88" s="21" t="s">
        <v>130</v>
      </c>
      <c r="L88" s="32"/>
    </row>
    <row r="89" spans="2:12" s="1" customFormat="1" ht="6.95" customHeight="1" x14ac:dyDescent="0.2">
      <c r="B89" s="32"/>
      <c r="L89" s="32"/>
    </row>
    <row r="90" spans="2:12" s="1" customFormat="1" ht="12" customHeight="1" x14ac:dyDescent="0.2">
      <c r="B90" s="32"/>
      <c r="C90" s="27" t="s">
        <v>16</v>
      </c>
      <c r="L90" s="32"/>
    </row>
    <row r="91" spans="2:12" s="1" customFormat="1" ht="16.5" customHeight="1" x14ac:dyDescent="0.2">
      <c r="B91" s="32"/>
      <c r="E91" s="307" t="str">
        <f>E7</f>
        <v>Rekonstrukce bytových jednotek MČ Lidická 406/41, 15000 Praha 5, b.j.č. 6</v>
      </c>
      <c r="F91" s="308"/>
      <c r="G91" s="308"/>
      <c r="H91" s="308"/>
      <c r="L91" s="32"/>
    </row>
    <row r="92" spans="2:12" ht="12" customHeight="1" x14ac:dyDescent="0.2">
      <c r="B92" s="20"/>
      <c r="C92" s="27" t="s">
        <v>104</v>
      </c>
      <c r="L92" s="20"/>
    </row>
    <row r="93" spans="2:12" s="1" customFormat="1" ht="16.5" customHeight="1" x14ac:dyDescent="0.2">
      <c r="B93" s="32"/>
      <c r="E93" s="307" t="s">
        <v>105</v>
      </c>
      <c r="F93" s="309"/>
      <c r="G93" s="309"/>
      <c r="H93" s="309"/>
      <c r="L93" s="32"/>
    </row>
    <row r="94" spans="2:12" s="1" customFormat="1" ht="12" customHeight="1" x14ac:dyDescent="0.2">
      <c r="B94" s="32"/>
      <c r="C94" s="27" t="s">
        <v>106</v>
      </c>
      <c r="L94" s="32"/>
    </row>
    <row r="95" spans="2:12" s="1" customFormat="1" ht="16.5" customHeight="1" x14ac:dyDescent="0.2">
      <c r="B95" s="32"/>
      <c r="E95" s="266" t="str">
        <f>E11</f>
        <v>ARS - Stavební část</v>
      </c>
      <c r="F95" s="309"/>
      <c r="G95" s="309"/>
      <c r="H95" s="309"/>
      <c r="L95" s="32"/>
    </row>
    <row r="96" spans="2:12" s="1" customFormat="1" ht="6.95" customHeight="1" x14ac:dyDescent="0.2">
      <c r="B96" s="32"/>
      <c r="L96" s="32"/>
    </row>
    <row r="97" spans="2:65" s="1" customFormat="1" ht="12" customHeight="1" x14ac:dyDescent="0.2">
      <c r="B97" s="32"/>
      <c r="C97" s="27" t="s">
        <v>21</v>
      </c>
      <c r="F97" s="25" t="str">
        <f>F14</f>
        <v>Lidická 406/41, 15000 Praha 5</v>
      </c>
      <c r="I97" s="27" t="s">
        <v>23</v>
      </c>
      <c r="J97" s="49" t="str">
        <f>IF(J14="","",J14)</f>
        <v>24. 6. 2024</v>
      </c>
      <c r="L97" s="32"/>
    </row>
    <row r="98" spans="2:65" s="1" customFormat="1" ht="6.95" customHeight="1" x14ac:dyDescent="0.2">
      <c r="B98" s="32"/>
      <c r="L98" s="32"/>
    </row>
    <row r="99" spans="2:65" s="1" customFormat="1" ht="15.2" customHeight="1" x14ac:dyDescent="0.2">
      <c r="B99" s="32"/>
      <c r="C99" s="27" t="s">
        <v>25</v>
      </c>
      <c r="F99" s="25" t="str">
        <f>E17</f>
        <v>Městská část Praha 5</v>
      </c>
      <c r="I99" s="27" t="s">
        <v>33</v>
      </c>
      <c r="J99" s="30" t="str">
        <f>E23</f>
        <v>Boa projekt s.r.o.</v>
      </c>
      <c r="L99" s="32"/>
    </row>
    <row r="100" spans="2:65" s="1" customFormat="1" ht="15.2" customHeight="1" x14ac:dyDescent="0.2">
      <c r="B100" s="32"/>
      <c r="C100" s="27" t="s">
        <v>31</v>
      </c>
      <c r="F100" s="25" t="str">
        <f>IF(E20="","",E20)</f>
        <v>Vyplň údaj</v>
      </c>
      <c r="I100" s="27" t="s">
        <v>37</v>
      </c>
      <c r="J100" s="30" t="str">
        <f>E26</f>
        <v xml:space="preserve"> </v>
      </c>
      <c r="L100" s="32"/>
    </row>
    <row r="101" spans="2:65" s="1" customFormat="1" ht="10.35" customHeight="1" x14ac:dyDescent="0.2">
      <c r="B101" s="32"/>
      <c r="L101" s="32"/>
    </row>
    <row r="102" spans="2:65" s="10" customFormat="1" ht="29.25" customHeight="1" x14ac:dyDescent="0.2">
      <c r="B102" s="109"/>
      <c r="C102" s="110" t="s">
        <v>131</v>
      </c>
      <c r="D102" s="111" t="s">
        <v>60</v>
      </c>
      <c r="E102" s="111" t="s">
        <v>56</v>
      </c>
      <c r="F102" s="111" t="s">
        <v>57</v>
      </c>
      <c r="G102" s="111" t="s">
        <v>132</v>
      </c>
      <c r="H102" s="111" t="s">
        <v>133</v>
      </c>
      <c r="I102" s="111" t="s">
        <v>134</v>
      </c>
      <c r="J102" s="111" t="s">
        <v>110</v>
      </c>
      <c r="K102" s="112" t="s">
        <v>135</v>
      </c>
      <c r="L102" s="109"/>
      <c r="M102" s="55" t="s">
        <v>19</v>
      </c>
      <c r="N102" s="56" t="s">
        <v>45</v>
      </c>
      <c r="O102" s="56" t="s">
        <v>136</v>
      </c>
      <c r="P102" s="56" t="s">
        <v>137</v>
      </c>
      <c r="Q102" s="56" t="s">
        <v>138</v>
      </c>
      <c r="R102" s="56" t="s">
        <v>139</v>
      </c>
      <c r="S102" s="56" t="s">
        <v>140</v>
      </c>
      <c r="T102" s="56" t="s">
        <v>141</v>
      </c>
      <c r="U102" s="319" t="s">
        <v>1182</v>
      </c>
    </row>
    <row r="103" spans="2:65" s="1" customFormat="1" ht="22.9" customHeight="1" x14ac:dyDescent="0.25">
      <c r="B103" s="32"/>
      <c r="C103" s="60" t="s">
        <v>143</v>
      </c>
      <c r="J103" s="113">
        <f>BK103</f>
        <v>0</v>
      </c>
      <c r="L103" s="32"/>
      <c r="M103" s="58"/>
      <c r="N103" s="50"/>
      <c r="O103" s="50"/>
      <c r="P103" s="114">
        <f>P104+P252</f>
        <v>0</v>
      </c>
      <c r="Q103" s="50"/>
      <c r="R103" s="114">
        <f>R104+R252</f>
        <v>10.130116359999999</v>
      </c>
      <c r="S103" s="50"/>
      <c r="T103" s="114">
        <f>T104+T252</f>
        <v>4.4213832800000006</v>
      </c>
      <c r="U103" s="320">
        <f>SUM(V103:V680)</f>
        <v>0</v>
      </c>
      <c r="AT103" s="17" t="s">
        <v>74</v>
      </c>
      <c r="AU103" s="17" t="s">
        <v>111</v>
      </c>
      <c r="BK103" s="115">
        <f>BK104+BK252</f>
        <v>0</v>
      </c>
    </row>
    <row r="104" spans="2:65" s="11" customFormat="1" ht="25.9" customHeight="1" x14ac:dyDescent="0.2">
      <c r="B104" s="116"/>
      <c r="D104" s="117" t="s">
        <v>74</v>
      </c>
      <c r="E104" s="118" t="s">
        <v>144</v>
      </c>
      <c r="F104" s="118" t="s">
        <v>145</v>
      </c>
      <c r="I104" s="119"/>
      <c r="J104" s="120">
        <f>BK104</f>
        <v>0</v>
      </c>
      <c r="L104" s="116"/>
      <c r="M104" s="121"/>
      <c r="P104" s="122">
        <f>P105+P113+P159+P231+P249</f>
        <v>0</v>
      </c>
      <c r="R104" s="122">
        <f>R105+R113+R159+R231+R249</f>
        <v>5.2422747999999997</v>
      </c>
      <c r="T104" s="122">
        <f>T105+T113+T159+T231+T249</f>
        <v>2.4084886000000001</v>
      </c>
      <c r="U104" s="321"/>
      <c r="V104" s="1" t="str">
        <f t="shared" ref="V104:V167" si="0">IF(U104="investice",J104,"")</f>
        <v/>
      </c>
      <c r="AR104" s="117" t="s">
        <v>82</v>
      </c>
      <c r="AT104" s="124" t="s">
        <v>74</v>
      </c>
      <c r="AU104" s="124" t="s">
        <v>75</v>
      </c>
      <c r="AY104" s="117" t="s">
        <v>146</v>
      </c>
      <c r="BK104" s="125">
        <f>BK105+BK113+BK159+BK231+BK249</f>
        <v>0</v>
      </c>
    </row>
    <row r="105" spans="2:65" s="11" customFormat="1" ht="22.9" customHeight="1" x14ac:dyDescent="0.2">
      <c r="B105" s="116"/>
      <c r="D105" s="117" t="s">
        <v>74</v>
      </c>
      <c r="E105" s="126" t="s">
        <v>147</v>
      </c>
      <c r="F105" s="126" t="s">
        <v>148</v>
      </c>
      <c r="I105" s="119"/>
      <c r="J105" s="127">
        <f>BK105</f>
        <v>0</v>
      </c>
      <c r="L105" s="116"/>
      <c r="M105" s="121"/>
      <c r="P105" s="122">
        <f>SUM(P106:P112)</f>
        <v>0</v>
      </c>
      <c r="R105" s="122">
        <f>SUM(R106:R112)</f>
        <v>0.81796999999999997</v>
      </c>
      <c r="T105" s="122">
        <f>SUM(T106:T112)</f>
        <v>0</v>
      </c>
      <c r="U105" s="321"/>
      <c r="V105" s="1" t="str">
        <f t="shared" si="0"/>
        <v/>
      </c>
      <c r="AR105" s="117" t="s">
        <v>82</v>
      </c>
      <c r="AT105" s="124" t="s">
        <v>74</v>
      </c>
      <c r="AU105" s="124" t="s">
        <v>82</v>
      </c>
      <c r="AY105" s="117" t="s">
        <v>146</v>
      </c>
      <c r="BK105" s="125">
        <f>SUM(BK106:BK112)</f>
        <v>0</v>
      </c>
    </row>
    <row r="106" spans="2:65" s="1" customFormat="1" ht="24.2" customHeight="1" x14ac:dyDescent="0.2">
      <c r="B106" s="32"/>
      <c r="C106" s="128" t="s">
        <v>82</v>
      </c>
      <c r="D106" s="128" t="s">
        <v>149</v>
      </c>
      <c r="E106" s="129" t="s">
        <v>150</v>
      </c>
      <c r="F106" s="130" t="s">
        <v>151</v>
      </c>
      <c r="G106" s="131" t="s">
        <v>152</v>
      </c>
      <c r="H106" s="132">
        <v>0.42799999999999999</v>
      </c>
      <c r="I106" s="133"/>
      <c r="J106" s="134">
        <f>ROUND(I106*H106,2)</f>
        <v>0</v>
      </c>
      <c r="K106" s="130" t="s">
        <v>153</v>
      </c>
      <c r="L106" s="32"/>
      <c r="M106" s="135" t="s">
        <v>19</v>
      </c>
      <c r="N106" s="136" t="s">
        <v>47</v>
      </c>
      <c r="P106" s="137">
        <f>O106*H106</f>
        <v>0</v>
      </c>
      <c r="Q106" s="137">
        <v>1.8774999999999999</v>
      </c>
      <c r="R106" s="137">
        <f>Q106*H106</f>
        <v>0.80357000000000001</v>
      </c>
      <c r="S106" s="137">
        <v>0</v>
      </c>
      <c r="T106" s="137">
        <f>S106*H106</f>
        <v>0</v>
      </c>
      <c r="U106" s="322" t="s">
        <v>19</v>
      </c>
      <c r="V106" s="1" t="str">
        <f t="shared" si="0"/>
        <v/>
      </c>
      <c r="AR106" s="139" t="s">
        <v>154</v>
      </c>
      <c r="AT106" s="139" t="s">
        <v>149</v>
      </c>
      <c r="AU106" s="139" t="s">
        <v>88</v>
      </c>
      <c r="AY106" s="17" t="s">
        <v>146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88</v>
      </c>
      <c r="BK106" s="140">
        <f>ROUND(I106*H106,2)</f>
        <v>0</v>
      </c>
      <c r="BL106" s="17" t="s">
        <v>154</v>
      </c>
      <c r="BM106" s="139" t="s">
        <v>155</v>
      </c>
    </row>
    <row r="107" spans="2:65" s="1" customFormat="1" ht="11.25" x14ac:dyDescent="0.2">
      <c r="B107" s="32"/>
      <c r="D107" s="141" t="s">
        <v>156</v>
      </c>
      <c r="F107" s="142" t="s">
        <v>157</v>
      </c>
      <c r="I107" s="143"/>
      <c r="L107" s="32"/>
      <c r="M107" s="144"/>
      <c r="U107" s="323"/>
      <c r="V107" s="1" t="str">
        <f t="shared" si="0"/>
        <v/>
      </c>
      <c r="AT107" s="17" t="s">
        <v>156</v>
      </c>
      <c r="AU107" s="17" t="s">
        <v>88</v>
      </c>
    </row>
    <row r="108" spans="2:65" s="12" customFormat="1" ht="11.25" x14ac:dyDescent="0.2">
      <c r="B108" s="145"/>
      <c r="D108" s="146" t="s">
        <v>158</v>
      </c>
      <c r="E108" s="147" t="s">
        <v>19</v>
      </c>
      <c r="F108" s="148" t="s">
        <v>159</v>
      </c>
      <c r="H108" s="149">
        <v>0.42799999999999999</v>
      </c>
      <c r="I108" s="150"/>
      <c r="L108" s="145"/>
      <c r="M108" s="151"/>
      <c r="U108" s="324"/>
      <c r="V108" s="1" t="str">
        <f t="shared" si="0"/>
        <v/>
      </c>
      <c r="AT108" s="147" t="s">
        <v>158</v>
      </c>
      <c r="AU108" s="147" t="s">
        <v>88</v>
      </c>
      <c r="AV108" s="12" t="s">
        <v>88</v>
      </c>
      <c r="AW108" s="12" t="s">
        <v>36</v>
      </c>
      <c r="AX108" s="12" t="s">
        <v>75</v>
      </c>
      <c r="AY108" s="147" t="s">
        <v>146</v>
      </c>
    </row>
    <row r="109" spans="2:65" s="13" customFormat="1" ht="11.25" x14ac:dyDescent="0.2">
      <c r="B109" s="152"/>
      <c r="D109" s="146" t="s">
        <v>158</v>
      </c>
      <c r="E109" s="153" t="s">
        <v>19</v>
      </c>
      <c r="F109" s="154" t="s">
        <v>160</v>
      </c>
      <c r="H109" s="155">
        <v>0.42799999999999999</v>
      </c>
      <c r="I109" s="156"/>
      <c r="L109" s="152"/>
      <c r="M109" s="157"/>
      <c r="U109" s="325"/>
      <c r="V109" s="1" t="str">
        <f t="shared" si="0"/>
        <v/>
      </c>
      <c r="AT109" s="153" t="s">
        <v>158</v>
      </c>
      <c r="AU109" s="153" t="s">
        <v>88</v>
      </c>
      <c r="AV109" s="13" t="s">
        <v>154</v>
      </c>
      <c r="AW109" s="13" t="s">
        <v>36</v>
      </c>
      <c r="AX109" s="13" t="s">
        <v>82</v>
      </c>
      <c r="AY109" s="153" t="s">
        <v>146</v>
      </c>
    </row>
    <row r="110" spans="2:65" s="1" customFormat="1" ht="16.5" customHeight="1" x14ac:dyDescent="0.2">
      <c r="B110" s="32"/>
      <c r="C110" s="128" t="s">
        <v>88</v>
      </c>
      <c r="D110" s="128" t="s">
        <v>149</v>
      </c>
      <c r="E110" s="129" t="s">
        <v>161</v>
      </c>
      <c r="F110" s="130" t="s">
        <v>162</v>
      </c>
      <c r="G110" s="131" t="s">
        <v>163</v>
      </c>
      <c r="H110" s="132">
        <v>3.6</v>
      </c>
      <c r="I110" s="133"/>
      <c r="J110" s="134">
        <f>ROUND(I110*H110,2)</f>
        <v>0</v>
      </c>
      <c r="K110" s="130" t="s">
        <v>19</v>
      </c>
      <c r="L110" s="32"/>
      <c r="M110" s="135" t="s">
        <v>19</v>
      </c>
      <c r="N110" s="136" t="s">
        <v>47</v>
      </c>
      <c r="P110" s="137">
        <f>O110*H110</f>
        <v>0</v>
      </c>
      <c r="Q110" s="137">
        <v>4.0000000000000001E-3</v>
      </c>
      <c r="R110" s="137">
        <f>Q110*H110</f>
        <v>1.4400000000000001E-2</v>
      </c>
      <c r="S110" s="137">
        <v>0</v>
      </c>
      <c r="T110" s="137">
        <f>S110*H110</f>
        <v>0</v>
      </c>
      <c r="U110" s="322" t="s">
        <v>19</v>
      </c>
      <c r="V110" s="1" t="str">
        <f t="shared" si="0"/>
        <v/>
      </c>
      <c r="AR110" s="139" t="s">
        <v>154</v>
      </c>
      <c r="AT110" s="139" t="s">
        <v>149</v>
      </c>
      <c r="AU110" s="139" t="s">
        <v>88</v>
      </c>
      <c r="AY110" s="17" t="s">
        <v>146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7" t="s">
        <v>88</v>
      </c>
      <c r="BK110" s="140">
        <f>ROUND(I110*H110,2)</f>
        <v>0</v>
      </c>
      <c r="BL110" s="17" t="s">
        <v>154</v>
      </c>
      <c r="BM110" s="139" t="s">
        <v>164</v>
      </c>
    </row>
    <row r="111" spans="2:65" s="12" customFormat="1" ht="11.25" x14ac:dyDescent="0.2">
      <c r="B111" s="145"/>
      <c r="D111" s="146" t="s">
        <v>158</v>
      </c>
      <c r="E111" s="147" t="s">
        <v>19</v>
      </c>
      <c r="F111" s="148" t="s">
        <v>165</v>
      </c>
      <c r="H111" s="149">
        <v>3.6</v>
      </c>
      <c r="I111" s="150"/>
      <c r="L111" s="145"/>
      <c r="M111" s="151"/>
      <c r="U111" s="324"/>
      <c r="V111" s="1" t="str">
        <f t="shared" si="0"/>
        <v/>
      </c>
      <c r="AT111" s="147" t="s">
        <v>158</v>
      </c>
      <c r="AU111" s="147" t="s">
        <v>88</v>
      </c>
      <c r="AV111" s="12" t="s">
        <v>88</v>
      </c>
      <c r="AW111" s="12" t="s">
        <v>36</v>
      </c>
      <c r="AX111" s="12" t="s">
        <v>75</v>
      </c>
      <c r="AY111" s="147" t="s">
        <v>146</v>
      </c>
    </row>
    <row r="112" spans="2:65" s="13" customFormat="1" ht="11.25" x14ac:dyDescent="0.2">
      <c r="B112" s="152"/>
      <c r="D112" s="146" t="s">
        <v>158</v>
      </c>
      <c r="E112" s="153" t="s">
        <v>19</v>
      </c>
      <c r="F112" s="154" t="s">
        <v>160</v>
      </c>
      <c r="H112" s="155">
        <v>3.6</v>
      </c>
      <c r="I112" s="156"/>
      <c r="L112" s="152"/>
      <c r="M112" s="157"/>
      <c r="U112" s="325"/>
      <c r="V112" s="1" t="str">
        <f t="shared" si="0"/>
        <v/>
      </c>
      <c r="AT112" s="153" t="s">
        <v>158</v>
      </c>
      <c r="AU112" s="153" t="s">
        <v>88</v>
      </c>
      <c r="AV112" s="13" t="s">
        <v>154</v>
      </c>
      <c r="AW112" s="13" t="s">
        <v>36</v>
      </c>
      <c r="AX112" s="13" t="s">
        <v>82</v>
      </c>
      <c r="AY112" s="153" t="s">
        <v>146</v>
      </c>
    </row>
    <row r="113" spans="2:65" s="11" customFormat="1" ht="22.9" customHeight="1" x14ac:dyDescent="0.2">
      <c r="B113" s="116"/>
      <c r="D113" s="117" t="s">
        <v>74</v>
      </c>
      <c r="E113" s="126" t="s">
        <v>166</v>
      </c>
      <c r="F113" s="126" t="s">
        <v>167</v>
      </c>
      <c r="I113" s="119"/>
      <c r="J113" s="127">
        <f>BK113</f>
        <v>0</v>
      </c>
      <c r="L113" s="116"/>
      <c r="M113" s="121"/>
      <c r="P113" s="122">
        <f>SUM(P114:P158)</f>
        <v>0</v>
      </c>
      <c r="R113" s="122">
        <f>SUM(R114:R158)</f>
        <v>4.4129592999999998</v>
      </c>
      <c r="T113" s="122">
        <f>SUM(T114:T158)</f>
        <v>0.17370659999999999</v>
      </c>
      <c r="U113" s="321"/>
      <c r="V113" s="1" t="str">
        <f t="shared" si="0"/>
        <v/>
      </c>
      <c r="AR113" s="117" t="s">
        <v>82</v>
      </c>
      <c r="AT113" s="124" t="s">
        <v>74</v>
      </c>
      <c r="AU113" s="124" t="s">
        <v>82</v>
      </c>
      <c r="AY113" s="117" t="s">
        <v>146</v>
      </c>
      <c r="BK113" s="125">
        <f>SUM(BK114:BK158)</f>
        <v>0</v>
      </c>
    </row>
    <row r="114" spans="2:65" s="1" customFormat="1" ht="16.5" customHeight="1" x14ac:dyDescent="0.2">
      <c r="B114" s="32"/>
      <c r="C114" s="128" t="s">
        <v>147</v>
      </c>
      <c r="D114" s="128" t="s">
        <v>149</v>
      </c>
      <c r="E114" s="129" t="s">
        <v>168</v>
      </c>
      <c r="F114" s="130" t="s">
        <v>169</v>
      </c>
      <c r="G114" s="131" t="s">
        <v>170</v>
      </c>
      <c r="H114" s="132">
        <v>47.02</v>
      </c>
      <c r="I114" s="133"/>
      <c r="J114" s="134">
        <f>ROUND(I114*H114,2)</f>
        <v>0</v>
      </c>
      <c r="K114" s="130" t="s">
        <v>153</v>
      </c>
      <c r="L114" s="32"/>
      <c r="M114" s="135" t="s">
        <v>19</v>
      </c>
      <c r="N114" s="136" t="s">
        <v>47</v>
      </c>
      <c r="P114" s="137">
        <f>O114*H114</f>
        <v>0</v>
      </c>
      <c r="Q114" s="137">
        <v>6.0000000000000002E-5</v>
      </c>
      <c r="R114" s="137">
        <f>Q114*H114</f>
        <v>2.8212000000000003E-3</v>
      </c>
      <c r="S114" s="137">
        <v>6.0000000000000002E-5</v>
      </c>
      <c r="T114" s="137">
        <f>S114*H114</f>
        <v>2.8212000000000003E-3</v>
      </c>
      <c r="U114" s="322" t="s">
        <v>19</v>
      </c>
      <c r="V114" s="1" t="str">
        <f t="shared" si="0"/>
        <v/>
      </c>
      <c r="AR114" s="139" t="s">
        <v>154</v>
      </c>
      <c r="AT114" s="139" t="s">
        <v>149</v>
      </c>
      <c r="AU114" s="139" t="s">
        <v>88</v>
      </c>
      <c r="AY114" s="17" t="s">
        <v>146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88</v>
      </c>
      <c r="BK114" s="140">
        <f>ROUND(I114*H114,2)</f>
        <v>0</v>
      </c>
      <c r="BL114" s="17" t="s">
        <v>154</v>
      </c>
      <c r="BM114" s="139" t="s">
        <v>171</v>
      </c>
    </row>
    <row r="115" spans="2:65" s="1" customFormat="1" ht="11.25" x14ac:dyDescent="0.2">
      <c r="B115" s="32"/>
      <c r="D115" s="141" t="s">
        <v>156</v>
      </c>
      <c r="F115" s="142" t="s">
        <v>172</v>
      </c>
      <c r="I115" s="143"/>
      <c r="L115" s="32"/>
      <c r="M115" s="144"/>
      <c r="U115" s="323"/>
      <c r="V115" s="1" t="str">
        <f t="shared" si="0"/>
        <v/>
      </c>
      <c r="AT115" s="17" t="s">
        <v>156</v>
      </c>
      <c r="AU115" s="17" t="s">
        <v>88</v>
      </c>
    </row>
    <row r="116" spans="2:65" s="1" customFormat="1" ht="24.2" customHeight="1" x14ac:dyDescent="0.2">
      <c r="B116" s="32"/>
      <c r="C116" s="128" t="s">
        <v>154</v>
      </c>
      <c r="D116" s="128" t="s">
        <v>149</v>
      </c>
      <c r="E116" s="129" t="s">
        <v>173</v>
      </c>
      <c r="F116" s="130" t="s">
        <v>174</v>
      </c>
      <c r="G116" s="131" t="s">
        <v>170</v>
      </c>
      <c r="H116" s="132">
        <v>8.5399999999999991</v>
      </c>
      <c r="I116" s="133"/>
      <c r="J116" s="134">
        <f>ROUND(I116*H116,2)</f>
        <v>0</v>
      </c>
      <c r="K116" s="130" t="s">
        <v>153</v>
      </c>
      <c r="L116" s="32"/>
      <c r="M116" s="135" t="s">
        <v>19</v>
      </c>
      <c r="N116" s="136" t="s">
        <v>47</v>
      </c>
      <c r="P116" s="137">
        <f>O116*H116</f>
        <v>0</v>
      </c>
      <c r="Q116" s="137">
        <v>1.9290000000000002E-2</v>
      </c>
      <c r="R116" s="137">
        <f>Q116*H116</f>
        <v>0.16473660000000001</v>
      </c>
      <c r="S116" s="137">
        <v>0.02</v>
      </c>
      <c r="T116" s="137">
        <f>S116*H116</f>
        <v>0.17079999999999998</v>
      </c>
      <c r="U116" s="322" t="s">
        <v>19</v>
      </c>
      <c r="V116" s="1" t="str">
        <f t="shared" si="0"/>
        <v/>
      </c>
      <c r="AR116" s="139" t="s">
        <v>154</v>
      </c>
      <c r="AT116" s="139" t="s">
        <v>149</v>
      </c>
      <c r="AU116" s="139" t="s">
        <v>88</v>
      </c>
      <c r="AY116" s="17" t="s">
        <v>146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7" t="s">
        <v>88</v>
      </c>
      <c r="BK116" s="140">
        <f>ROUND(I116*H116,2)</f>
        <v>0</v>
      </c>
      <c r="BL116" s="17" t="s">
        <v>154</v>
      </c>
      <c r="BM116" s="139" t="s">
        <v>175</v>
      </c>
    </row>
    <row r="117" spans="2:65" s="1" customFormat="1" ht="11.25" x14ac:dyDescent="0.2">
      <c r="B117" s="32"/>
      <c r="D117" s="141" t="s">
        <v>156</v>
      </c>
      <c r="F117" s="142" t="s">
        <v>176</v>
      </c>
      <c r="I117" s="143"/>
      <c r="L117" s="32"/>
      <c r="M117" s="144"/>
      <c r="U117" s="323"/>
      <c r="V117" s="1" t="str">
        <f t="shared" si="0"/>
        <v/>
      </c>
      <c r="AT117" s="17" t="s">
        <v>156</v>
      </c>
      <c r="AU117" s="17" t="s">
        <v>88</v>
      </c>
    </row>
    <row r="118" spans="2:65" s="14" customFormat="1" ht="11.25" x14ac:dyDescent="0.2">
      <c r="B118" s="158"/>
      <c r="D118" s="146" t="s">
        <v>158</v>
      </c>
      <c r="E118" s="159" t="s">
        <v>19</v>
      </c>
      <c r="F118" s="160" t="s">
        <v>177</v>
      </c>
      <c r="H118" s="159" t="s">
        <v>19</v>
      </c>
      <c r="I118" s="161"/>
      <c r="L118" s="158"/>
      <c r="M118" s="162"/>
      <c r="U118" s="326"/>
      <c r="V118" s="1" t="str">
        <f t="shared" si="0"/>
        <v/>
      </c>
      <c r="AT118" s="159" t="s">
        <v>158</v>
      </c>
      <c r="AU118" s="159" t="s">
        <v>88</v>
      </c>
      <c r="AV118" s="14" t="s">
        <v>82</v>
      </c>
      <c r="AW118" s="14" t="s">
        <v>36</v>
      </c>
      <c r="AX118" s="14" t="s">
        <v>75</v>
      </c>
      <c r="AY118" s="159" t="s">
        <v>146</v>
      </c>
    </row>
    <row r="119" spans="2:65" s="12" customFormat="1" ht="11.25" x14ac:dyDescent="0.2">
      <c r="B119" s="145"/>
      <c r="D119" s="146" t="s">
        <v>158</v>
      </c>
      <c r="E119" s="147" t="s">
        <v>19</v>
      </c>
      <c r="F119" s="148" t="s">
        <v>178</v>
      </c>
      <c r="H119" s="149">
        <v>6.44</v>
      </c>
      <c r="I119" s="150"/>
      <c r="L119" s="145"/>
      <c r="M119" s="151"/>
      <c r="U119" s="324"/>
      <c r="V119" s="1" t="str">
        <f t="shared" si="0"/>
        <v/>
      </c>
      <c r="AT119" s="147" t="s">
        <v>158</v>
      </c>
      <c r="AU119" s="147" t="s">
        <v>88</v>
      </c>
      <c r="AV119" s="12" t="s">
        <v>88</v>
      </c>
      <c r="AW119" s="12" t="s">
        <v>36</v>
      </c>
      <c r="AX119" s="12" t="s">
        <v>75</v>
      </c>
      <c r="AY119" s="147" t="s">
        <v>146</v>
      </c>
    </row>
    <row r="120" spans="2:65" s="12" customFormat="1" ht="11.25" x14ac:dyDescent="0.2">
      <c r="B120" s="145"/>
      <c r="D120" s="146" t="s">
        <v>158</v>
      </c>
      <c r="E120" s="147" t="s">
        <v>19</v>
      </c>
      <c r="F120" s="148" t="s">
        <v>179</v>
      </c>
      <c r="H120" s="149">
        <v>2.1</v>
      </c>
      <c r="I120" s="150"/>
      <c r="L120" s="145"/>
      <c r="M120" s="151"/>
      <c r="U120" s="324"/>
      <c r="V120" s="1" t="str">
        <f t="shared" si="0"/>
        <v/>
      </c>
      <c r="AT120" s="147" t="s">
        <v>158</v>
      </c>
      <c r="AU120" s="147" t="s">
        <v>88</v>
      </c>
      <c r="AV120" s="12" t="s">
        <v>88</v>
      </c>
      <c r="AW120" s="12" t="s">
        <v>36</v>
      </c>
      <c r="AX120" s="12" t="s">
        <v>75</v>
      </c>
      <c r="AY120" s="147" t="s">
        <v>146</v>
      </c>
    </row>
    <row r="121" spans="2:65" s="13" customFormat="1" ht="11.25" x14ac:dyDescent="0.2">
      <c r="B121" s="152"/>
      <c r="D121" s="146" t="s">
        <v>158</v>
      </c>
      <c r="E121" s="153" t="s">
        <v>19</v>
      </c>
      <c r="F121" s="154" t="s">
        <v>160</v>
      </c>
      <c r="H121" s="155">
        <v>8.5400000000000009</v>
      </c>
      <c r="I121" s="156"/>
      <c r="L121" s="152"/>
      <c r="M121" s="157"/>
      <c r="U121" s="325"/>
      <c r="V121" s="1" t="str">
        <f t="shared" si="0"/>
        <v/>
      </c>
      <c r="AT121" s="153" t="s">
        <v>158</v>
      </c>
      <c r="AU121" s="153" t="s">
        <v>88</v>
      </c>
      <c r="AV121" s="13" t="s">
        <v>154</v>
      </c>
      <c r="AW121" s="13" t="s">
        <v>36</v>
      </c>
      <c r="AX121" s="13" t="s">
        <v>82</v>
      </c>
      <c r="AY121" s="153" t="s">
        <v>146</v>
      </c>
    </row>
    <row r="122" spans="2:65" s="1" customFormat="1" ht="24.2" customHeight="1" x14ac:dyDescent="0.2">
      <c r="B122" s="32"/>
      <c r="C122" s="128" t="s">
        <v>180</v>
      </c>
      <c r="D122" s="128" t="s">
        <v>149</v>
      </c>
      <c r="E122" s="129" t="s">
        <v>181</v>
      </c>
      <c r="F122" s="130" t="s">
        <v>182</v>
      </c>
      <c r="G122" s="131" t="s">
        <v>170</v>
      </c>
      <c r="H122" s="132">
        <v>8.5399999999999991</v>
      </c>
      <c r="I122" s="133"/>
      <c r="J122" s="134">
        <f>ROUND(I122*H122,2)</f>
        <v>0</v>
      </c>
      <c r="K122" s="130" t="s">
        <v>153</v>
      </c>
      <c r="L122" s="32"/>
      <c r="M122" s="135" t="s">
        <v>19</v>
      </c>
      <c r="N122" s="136" t="s">
        <v>47</v>
      </c>
      <c r="P122" s="137">
        <f>O122*H122</f>
        <v>0</v>
      </c>
      <c r="Q122" s="137">
        <v>0</v>
      </c>
      <c r="R122" s="137">
        <f>Q122*H122</f>
        <v>0</v>
      </c>
      <c r="S122" s="137">
        <v>1.0000000000000001E-5</v>
      </c>
      <c r="T122" s="137">
        <f>S122*H122</f>
        <v>8.5400000000000002E-5</v>
      </c>
      <c r="U122" s="322" t="s">
        <v>19</v>
      </c>
      <c r="V122" s="1" t="str">
        <f t="shared" si="0"/>
        <v/>
      </c>
      <c r="AR122" s="139" t="s">
        <v>154</v>
      </c>
      <c r="AT122" s="139" t="s">
        <v>149</v>
      </c>
      <c r="AU122" s="139" t="s">
        <v>88</v>
      </c>
      <c r="AY122" s="17" t="s">
        <v>146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88</v>
      </c>
      <c r="BK122" s="140">
        <f>ROUND(I122*H122,2)</f>
        <v>0</v>
      </c>
      <c r="BL122" s="17" t="s">
        <v>154</v>
      </c>
      <c r="BM122" s="139" t="s">
        <v>183</v>
      </c>
    </row>
    <row r="123" spans="2:65" s="1" customFormat="1" ht="11.25" x14ac:dyDescent="0.2">
      <c r="B123" s="32"/>
      <c r="D123" s="141" t="s">
        <v>156</v>
      </c>
      <c r="F123" s="142" t="s">
        <v>184</v>
      </c>
      <c r="I123" s="143"/>
      <c r="L123" s="32"/>
      <c r="M123" s="144"/>
      <c r="U123" s="323"/>
      <c r="V123" s="1" t="str">
        <f t="shared" si="0"/>
        <v/>
      </c>
      <c r="AT123" s="17" t="s">
        <v>156</v>
      </c>
      <c r="AU123" s="17" t="s">
        <v>88</v>
      </c>
    </row>
    <row r="124" spans="2:65" s="1" customFormat="1" ht="21.75" customHeight="1" x14ac:dyDescent="0.2">
      <c r="B124" s="32"/>
      <c r="C124" s="128" t="s">
        <v>166</v>
      </c>
      <c r="D124" s="128" t="s">
        <v>149</v>
      </c>
      <c r="E124" s="129" t="s">
        <v>185</v>
      </c>
      <c r="F124" s="130" t="s">
        <v>186</v>
      </c>
      <c r="G124" s="131" t="s">
        <v>170</v>
      </c>
      <c r="H124" s="132">
        <v>4.53</v>
      </c>
      <c r="I124" s="133"/>
      <c r="J124" s="134">
        <f>ROUND(I124*H124,2)</f>
        <v>0</v>
      </c>
      <c r="K124" s="130" t="s">
        <v>153</v>
      </c>
      <c r="L124" s="32"/>
      <c r="M124" s="135" t="s">
        <v>19</v>
      </c>
      <c r="N124" s="136" t="s">
        <v>47</v>
      </c>
      <c r="P124" s="137">
        <f>O124*H124</f>
        <v>0</v>
      </c>
      <c r="Q124" s="137">
        <v>0.105</v>
      </c>
      <c r="R124" s="137">
        <f>Q124*H124</f>
        <v>0.47565000000000002</v>
      </c>
      <c r="S124" s="137">
        <v>0</v>
      </c>
      <c r="T124" s="137">
        <f>S124*H124</f>
        <v>0</v>
      </c>
      <c r="U124" s="322" t="s">
        <v>187</v>
      </c>
      <c r="V124" s="1">
        <f t="shared" si="0"/>
        <v>0</v>
      </c>
      <c r="AR124" s="139" t="s">
        <v>154</v>
      </c>
      <c r="AT124" s="139" t="s">
        <v>149</v>
      </c>
      <c r="AU124" s="139" t="s">
        <v>88</v>
      </c>
      <c r="AY124" s="17" t="s">
        <v>146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88</v>
      </c>
      <c r="BK124" s="140">
        <f>ROUND(I124*H124,2)</f>
        <v>0</v>
      </c>
      <c r="BL124" s="17" t="s">
        <v>154</v>
      </c>
      <c r="BM124" s="139" t="s">
        <v>188</v>
      </c>
    </row>
    <row r="125" spans="2:65" s="1" customFormat="1" ht="11.25" x14ac:dyDescent="0.2">
      <c r="B125" s="32"/>
      <c r="D125" s="141" t="s">
        <v>156</v>
      </c>
      <c r="F125" s="142" t="s">
        <v>189</v>
      </c>
      <c r="I125" s="143"/>
      <c r="L125" s="32"/>
      <c r="M125" s="144"/>
      <c r="U125" s="323"/>
      <c r="V125" s="1" t="str">
        <f t="shared" si="0"/>
        <v/>
      </c>
      <c r="AT125" s="17" t="s">
        <v>156</v>
      </c>
      <c r="AU125" s="17" t="s">
        <v>88</v>
      </c>
    </row>
    <row r="126" spans="2:65" s="1" customFormat="1" ht="19.5" x14ac:dyDescent="0.2">
      <c r="B126" s="32"/>
      <c r="D126" s="146" t="s">
        <v>190</v>
      </c>
      <c r="F126" s="163" t="s">
        <v>191</v>
      </c>
      <c r="I126" s="143"/>
      <c r="L126" s="32"/>
      <c r="M126" s="144"/>
      <c r="U126" s="323"/>
      <c r="V126" s="1" t="str">
        <f t="shared" si="0"/>
        <v/>
      </c>
      <c r="AT126" s="17" t="s">
        <v>190</v>
      </c>
      <c r="AU126" s="17" t="s">
        <v>88</v>
      </c>
    </row>
    <row r="127" spans="2:65" s="14" customFormat="1" ht="11.25" x14ac:dyDescent="0.2">
      <c r="B127" s="158"/>
      <c r="D127" s="146" t="s">
        <v>158</v>
      </c>
      <c r="E127" s="159" t="s">
        <v>19</v>
      </c>
      <c r="F127" s="160" t="s">
        <v>192</v>
      </c>
      <c r="H127" s="159" t="s">
        <v>19</v>
      </c>
      <c r="I127" s="161"/>
      <c r="L127" s="158"/>
      <c r="M127" s="162"/>
      <c r="U127" s="326"/>
      <c r="V127" s="1" t="str">
        <f t="shared" si="0"/>
        <v/>
      </c>
      <c r="AT127" s="159" t="s">
        <v>158</v>
      </c>
      <c r="AU127" s="159" t="s">
        <v>88</v>
      </c>
      <c r="AV127" s="14" t="s">
        <v>82</v>
      </c>
      <c r="AW127" s="14" t="s">
        <v>36</v>
      </c>
      <c r="AX127" s="14" t="s">
        <v>75</v>
      </c>
      <c r="AY127" s="159" t="s">
        <v>146</v>
      </c>
    </row>
    <row r="128" spans="2:65" s="12" customFormat="1" ht="11.25" x14ac:dyDescent="0.2">
      <c r="B128" s="145"/>
      <c r="D128" s="146" t="s">
        <v>158</v>
      </c>
      <c r="E128" s="147" t="s">
        <v>19</v>
      </c>
      <c r="F128" s="148" t="s">
        <v>193</v>
      </c>
      <c r="H128" s="149">
        <v>4.53</v>
      </c>
      <c r="I128" s="150"/>
      <c r="L128" s="145"/>
      <c r="M128" s="151"/>
      <c r="U128" s="324"/>
      <c r="V128" s="1" t="str">
        <f t="shared" si="0"/>
        <v/>
      </c>
      <c r="AT128" s="147" t="s">
        <v>158</v>
      </c>
      <c r="AU128" s="147" t="s">
        <v>88</v>
      </c>
      <c r="AV128" s="12" t="s">
        <v>88</v>
      </c>
      <c r="AW128" s="12" t="s">
        <v>36</v>
      </c>
      <c r="AX128" s="12" t="s">
        <v>75</v>
      </c>
      <c r="AY128" s="147" t="s">
        <v>146</v>
      </c>
    </row>
    <row r="129" spans="2:65" s="13" customFormat="1" ht="11.25" x14ac:dyDescent="0.2">
      <c r="B129" s="152"/>
      <c r="D129" s="146" t="s">
        <v>158</v>
      </c>
      <c r="E129" s="153" t="s">
        <v>19</v>
      </c>
      <c r="F129" s="154" t="s">
        <v>160</v>
      </c>
      <c r="H129" s="155">
        <v>4.53</v>
      </c>
      <c r="I129" s="156"/>
      <c r="L129" s="152"/>
      <c r="M129" s="157"/>
      <c r="U129" s="325"/>
      <c r="V129" s="1" t="str">
        <f t="shared" si="0"/>
        <v/>
      </c>
      <c r="AT129" s="153" t="s">
        <v>158</v>
      </c>
      <c r="AU129" s="153" t="s">
        <v>88</v>
      </c>
      <c r="AV129" s="13" t="s">
        <v>154</v>
      </c>
      <c r="AW129" s="13" t="s">
        <v>36</v>
      </c>
      <c r="AX129" s="13" t="s">
        <v>82</v>
      </c>
      <c r="AY129" s="153" t="s">
        <v>146</v>
      </c>
    </row>
    <row r="130" spans="2:65" s="1" customFormat="1" ht="16.5" customHeight="1" x14ac:dyDescent="0.2">
      <c r="B130" s="32"/>
      <c r="C130" s="128" t="s">
        <v>194</v>
      </c>
      <c r="D130" s="128" t="s">
        <v>149</v>
      </c>
      <c r="E130" s="129" t="s">
        <v>195</v>
      </c>
      <c r="F130" s="130" t="s">
        <v>196</v>
      </c>
      <c r="G130" s="131" t="s">
        <v>170</v>
      </c>
      <c r="H130" s="132">
        <v>8.4499999999999993</v>
      </c>
      <c r="I130" s="133"/>
      <c r="J130" s="134">
        <f>ROUND(I130*H130,2)</f>
        <v>0</v>
      </c>
      <c r="K130" s="130" t="s">
        <v>153</v>
      </c>
      <c r="L130" s="32"/>
      <c r="M130" s="135" t="s">
        <v>19</v>
      </c>
      <c r="N130" s="136" t="s">
        <v>47</v>
      </c>
      <c r="P130" s="137">
        <f>O130*H130</f>
        <v>0</v>
      </c>
      <c r="Q130" s="137">
        <v>1.9300000000000001E-3</v>
      </c>
      <c r="R130" s="137">
        <f>Q130*H130</f>
        <v>1.63085E-2</v>
      </c>
      <c r="S130" s="137">
        <v>0</v>
      </c>
      <c r="T130" s="137">
        <f>S130*H130</f>
        <v>0</v>
      </c>
      <c r="U130" s="322" t="s">
        <v>19</v>
      </c>
      <c r="V130" s="1" t="str">
        <f t="shared" si="0"/>
        <v/>
      </c>
      <c r="AR130" s="139" t="s">
        <v>154</v>
      </c>
      <c r="AT130" s="139" t="s">
        <v>149</v>
      </c>
      <c r="AU130" s="139" t="s">
        <v>88</v>
      </c>
      <c r="AY130" s="17" t="s">
        <v>146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88</v>
      </c>
      <c r="BK130" s="140">
        <f>ROUND(I130*H130,2)</f>
        <v>0</v>
      </c>
      <c r="BL130" s="17" t="s">
        <v>154</v>
      </c>
      <c r="BM130" s="139" t="s">
        <v>197</v>
      </c>
    </row>
    <row r="131" spans="2:65" s="1" customFormat="1" ht="11.25" x14ac:dyDescent="0.2">
      <c r="B131" s="32"/>
      <c r="D131" s="141" t="s">
        <v>156</v>
      </c>
      <c r="F131" s="142" t="s">
        <v>198</v>
      </c>
      <c r="I131" s="143"/>
      <c r="L131" s="32"/>
      <c r="M131" s="144"/>
      <c r="U131" s="323"/>
      <c r="V131" s="1" t="str">
        <f t="shared" si="0"/>
        <v/>
      </c>
      <c r="AT131" s="17" t="s">
        <v>156</v>
      </c>
      <c r="AU131" s="17" t="s">
        <v>88</v>
      </c>
    </row>
    <row r="132" spans="2:65" s="14" customFormat="1" ht="11.25" x14ac:dyDescent="0.2">
      <c r="B132" s="158"/>
      <c r="D132" s="146" t="s">
        <v>158</v>
      </c>
      <c r="E132" s="159" t="s">
        <v>19</v>
      </c>
      <c r="F132" s="160" t="s">
        <v>199</v>
      </c>
      <c r="H132" s="159" t="s">
        <v>19</v>
      </c>
      <c r="I132" s="161"/>
      <c r="L132" s="158"/>
      <c r="M132" s="162"/>
      <c r="U132" s="326"/>
      <c r="V132" s="1" t="str">
        <f t="shared" si="0"/>
        <v/>
      </c>
      <c r="AT132" s="159" t="s">
        <v>158</v>
      </c>
      <c r="AU132" s="159" t="s">
        <v>88</v>
      </c>
      <c r="AV132" s="14" t="s">
        <v>82</v>
      </c>
      <c r="AW132" s="14" t="s">
        <v>36</v>
      </c>
      <c r="AX132" s="14" t="s">
        <v>75</v>
      </c>
      <c r="AY132" s="159" t="s">
        <v>146</v>
      </c>
    </row>
    <row r="133" spans="2:65" s="12" customFormat="1" ht="11.25" x14ac:dyDescent="0.2">
      <c r="B133" s="145"/>
      <c r="D133" s="146" t="s">
        <v>158</v>
      </c>
      <c r="E133" s="147" t="s">
        <v>19</v>
      </c>
      <c r="F133" s="148" t="s">
        <v>200</v>
      </c>
      <c r="H133" s="149">
        <v>8.4499999999999993</v>
      </c>
      <c r="I133" s="150"/>
      <c r="L133" s="145"/>
      <c r="M133" s="151"/>
      <c r="U133" s="324"/>
      <c r="V133" s="1" t="str">
        <f t="shared" si="0"/>
        <v/>
      </c>
      <c r="AT133" s="147" t="s">
        <v>158</v>
      </c>
      <c r="AU133" s="147" t="s">
        <v>88</v>
      </c>
      <c r="AV133" s="12" t="s">
        <v>88</v>
      </c>
      <c r="AW133" s="12" t="s">
        <v>36</v>
      </c>
      <c r="AX133" s="12" t="s">
        <v>75</v>
      </c>
      <c r="AY133" s="147" t="s">
        <v>146</v>
      </c>
    </row>
    <row r="134" spans="2:65" s="13" customFormat="1" ht="11.25" x14ac:dyDescent="0.2">
      <c r="B134" s="152"/>
      <c r="D134" s="146" t="s">
        <v>158</v>
      </c>
      <c r="E134" s="153" t="s">
        <v>19</v>
      </c>
      <c r="F134" s="154" t="s">
        <v>160</v>
      </c>
      <c r="H134" s="155">
        <v>8.4499999999999993</v>
      </c>
      <c r="I134" s="156"/>
      <c r="L134" s="152"/>
      <c r="M134" s="157"/>
      <c r="U134" s="325"/>
      <c r="V134" s="1" t="str">
        <f t="shared" si="0"/>
        <v/>
      </c>
      <c r="AT134" s="153" t="s">
        <v>158</v>
      </c>
      <c r="AU134" s="153" t="s">
        <v>88</v>
      </c>
      <c r="AV134" s="13" t="s">
        <v>154</v>
      </c>
      <c r="AW134" s="13" t="s">
        <v>36</v>
      </c>
      <c r="AX134" s="13" t="s">
        <v>82</v>
      </c>
      <c r="AY134" s="153" t="s">
        <v>146</v>
      </c>
    </row>
    <row r="135" spans="2:65" s="1" customFormat="1" ht="16.5" customHeight="1" x14ac:dyDescent="0.2">
      <c r="B135" s="32"/>
      <c r="C135" s="128" t="s">
        <v>201</v>
      </c>
      <c r="D135" s="128" t="s">
        <v>149</v>
      </c>
      <c r="E135" s="129" t="s">
        <v>202</v>
      </c>
      <c r="F135" s="130" t="s">
        <v>203</v>
      </c>
      <c r="G135" s="131" t="s">
        <v>170</v>
      </c>
      <c r="H135" s="132">
        <v>1.5649999999999999</v>
      </c>
      <c r="I135" s="133"/>
      <c r="J135" s="134">
        <f>ROUND(I135*H135,2)</f>
        <v>0</v>
      </c>
      <c r="K135" s="130" t="s">
        <v>153</v>
      </c>
      <c r="L135" s="32"/>
      <c r="M135" s="135" t="s">
        <v>19</v>
      </c>
      <c r="N135" s="136" t="s">
        <v>47</v>
      </c>
      <c r="P135" s="137">
        <f>O135*H135</f>
        <v>0</v>
      </c>
      <c r="Q135" s="137">
        <v>5.6000000000000001E-2</v>
      </c>
      <c r="R135" s="137">
        <f>Q135*H135</f>
        <v>8.7639999999999996E-2</v>
      </c>
      <c r="S135" s="137">
        <v>0</v>
      </c>
      <c r="T135" s="137">
        <f>S135*H135</f>
        <v>0</v>
      </c>
      <c r="U135" s="322" t="s">
        <v>19</v>
      </c>
      <c r="V135" s="1" t="str">
        <f t="shared" si="0"/>
        <v/>
      </c>
      <c r="AR135" s="139" t="s">
        <v>154</v>
      </c>
      <c r="AT135" s="139" t="s">
        <v>149</v>
      </c>
      <c r="AU135" s="139" t="s">
        <v>88</v>
      </c>
      <c r="AY135" s="17" t="s">
        <v>146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7" t="s">
        <v>88</v>
      </c>
      <c r="BK135" s="140">
        <f>ROUND(I135*H135,2)</f>
        <v>0</v>
      </c>
      <c r="BL135" s="17" t="s">
        <v>154</v>
      </c>
      <c r="BM135" s="139" t="s">
        <v>204</v>
      </c>
    </row>
    <row r="136" spans="2:65" s="1" customFormat="1" ht="11.25" x14ac:dyDescent="0.2">
      <c r="B136" s="32"/>
      <c r="D136" s="141" t="s">
        <v>156</v>
      </c>
      <c r="F136" s="142" t="s">
        <v>205</v>
      </c>
      <c r="I136" s="143"/>
      <c r="L136" s="32"/>
      <c r="M136" s="144"/>
      <c r="U136" s="323"/>
      <c r="V136" s="1" t="str">
        <f t="shared" si="0"/>
        <v/>
      </c>
      <c r="AT136" s="17" t="s">
        <v>156</v>
      </c>
      <c r="AU136" s="17" t="s">
        <v>88</v>
      </c>
    </row>
    <row r="137" spans="2:65" s="1" customFormat="1" ht="19.5" x14ac:dyDescent="0.2">
      <c r="B137" s="32"/>
      <c r="D137" s="146" t="s">
        <v>190</v>
      </c>
      <c r="F137" s="163" t="s">
        <v>206</v>
      </c>
      <c r="I137" s="143"/>
      <c r="L137" s="32"/>
      <c r="M137" s="144"/>
      <c r="U137" s="323"/>
      <c r="V137" s="1" t="str">
        <f t="shared" si="0"/>
        <v/>
      </c>
      <c r="AT137" s="17" t="s">
        <v>190</v>
      </c>
      <c r="AU137" s="17" t="s">
        <v>88</v>
      </c>
    </row>
    <row r="138" spans="2:65" s="12" customFormat="1" ht="11.25" x14ac:dyDescent="0.2">
      <c r="B138" s="145"/>
      <c r="D138" s="146" t="s">
        <v>158</v>
      </c>
      <c r="E138" s="147" t="s">
        <v>19</v>
      </c>
      <c r="F138" s="148" t="s">
        <v>207</v>
      </c>
      <c r="H138" s="149">
        <v>0.35</v>
      </c>
      <c r="I138" s="150"/>
      <c r="L138" s="145"/>
      <c r="M138" s="151"/>
      <c r="U138" s="324"/>
      <c r="V138" s="1" t="str">
        <f t="shared" si="0"/>
        <v/>
      </c>
      <c r="AT138" s="147" t="s">
        <v>158</v>
      </c>
      <c r="AU138" s="147" t="s">
        <v>88</v>
      </c>
      <c r="AV138" s="12" t="s">
        <v>88</v>
      </c>
      <c r="AW138" s="12" t="s">
        <v>36</v>
      </c>
      <c r="AX138" s="12" t="s">
        <v>75</v>
      </c>
      <c r="AY138" s="147" t="s">
        <v>146</v>
      </c>
    </row>
    <row r="139" spans="2:65" s="12" customFormat="1" ht="11.25" x14ac:dyDescent="0.2">
      <c r="B139" s="145"/>
      <c r="D139" s="146" t="s">
        <v>158</v>
      </c>
      <c r="E139" s="147" t="s">
        <v>19</v>
      </c>
      <c r="F139" s="148" t="s">
        <v>208</v>
      </c>
      <c r="H139" s="149">
        <v>1.2150000000000001</v>
      </c>
      <c r="I139" s="150"/>
      <c r="L139" s="145"/>
      <c r="M139" s="151"/>
      <c r="U139" s="324"/>
      <c r="V139" s="1" t="str">
        <f t="shared" si="0"/>
        <v/>
      </c>
      <c r="AT139" s="147" t="s">
        <v>158</v>
      </c>
      <c r="AU139" s="147" t="s">
        <v>88</v>
      </c>
      <c r="AV139" s="12" t="s">
        <v>88</v>
      </c>
      <c r="AW139" s="12" t="s">
        <v>36</v>
      </c>
      <c r="AX139" s="12" t="s">
        <v>75</v>
      </c>
      <c r="AY139" s="147" t="s">
        <v>146</v>
      </c>
    </row>
    <row r="140" spans="2:65" s="13" customFormat="1" ht="11.25" x14ac:dyDescent="0.2">
      <c r="B140" s="152"/>
      <c r="D140" s="146" t="s">
        <v>158</v>
      </c>
      <c r="E140" s="153" t="s">
        <v>19</v>
      </c>
      <c r="F140" s="154" t="s">
        <v>160</v>
      </c>
      <c r="H140" s="155">
        <v>1.5649999999999999</v>
      </c>
      <c r="I140" s="156"/>
      <c r="L140" s="152"/>
      <c r="M140" s="157"/>
      <c r="U140" s="325"/>
      <c r="V140" s="1" t="str">
        <f t="shared" si="0"/>
        <v/>
      </c>
      <c r="AT140" s="153" t="s">
        <v>158</v>
      </c>
      <c r="AU140" s="153" t="s">
        <v>88</v>
      </c>
      <c r="AV140" s="13" t="s">
        <v>154</v>
      </c>
      <c r="AW140" s="13" t="s">
        <v>36</v>
      </c>
      <c r="AX140" s="13" t="s">
        <v>82</v>
      </c>
      <c r="AY140" s="153" t="s">
        <v>146</v>
      </c>
    </row>
    <row r="141" spans="2:65" s="1" customFormat="1" ht="16.5" customHeight="1" x14ac:dyDescent="0.2">
      <c r="B141" s="32"/>
      <c r="C141" s="128" t="s">
        <v>209</v>
      </c>
      <c r="D141" s="128" t="s">
        <v>149</v>
      </c>
      <c r="E141" s="129" t="s">
        <v>210</v>
      </c>
      <c r="F141" s="130" t="s">
        <v>211</v>
      </c>
      <c r="G141" s="131" t="s">
        <v>163</v>
      </c>
      <c r="H141" s="132">
        <v>13.39</v>
      </c>
      <c r="I141" s="133"/>
      <c r="J141" s="134">
        <f>ROUND(I141*H141,2)</f>
        <v>0</v>
      </c>
      <c r="K141" s="130" t="s">
        <v>19</v>
      </c>
      <c r="L141" s="32"/>
      <c r="M141" s="135" t="s">
        <v>19</v>
      </c>
      <c r="N141" s="136" t="s">
        <v>47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7">
        <f>S141*H141</f>
        <v>0</v>
      </c>
      <c r="U141" s="322" t="s">
        <v>19</v>
      </c>
      <c r="V141" s="1" t="str">
        <f t="shared" si="0"/>
        <v/>
      </c>
      <c r="AR141" s="139" t="s">
        <v>154</v>
      </c>
      <c r="AT141" s="139" t="s">
        <v>149</v>
      </c>
      <c r="AU141" s="139" t="s">
        <v>88</v>
      </c>
      <c r="AY141" s="17" t="s">
        <v>146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88</v>
      </c>
      <c r="BK141" s="140">
        <f>ROUND(I141*H141,2)</f>
        <v>0</v>
      </c>
      <c r="BL141" s="17" t="s">
        <v>154</v>
      </c>
      <c r="BM141" s="139" t="s">
        <v>212</v>
      </c>
    </row>
    <row r="142" spans="2:65" s="12" customFormat="1" ht="11.25" x14ac:dyDescent="0.2">
      <c r="B142" s="145"/>
      <c r="D142" s="146" t="s">
        <v>158</v>
      </c>
      <c r="E142" s="147" t="s">
        <v>19</v>
      </c>
      <c r="F142" s="148" t="s">
        <v>213</v>
      </c>
      <c r="H142" s="149">
        <v>6.41</v>
      </c>
      <c r="I142" s="150"/>
      <c r="L142" s="145"/>
      <c r="M142" s="151"/>
      <c r="U142" s="324"/>
      <c r="V142" s="1" t="str">
        <f t="shared" si="0"/>
        <v/>
      </c>
      <c r="AT142" s="147" t="s">
        <v>158</v>
      </c>
      <c r="AU142" s="147" t="s">
        <v>88</v>
      </c>
      <c r="AV142" s="12" t="s">
        <v>88</v>
      </c>
      <c r="AW142" s="12" t="s">
        <v>36</v>
      </c>
      <c r="AX142" s="12" t="s">
        <v>75</v>
      </c>
      <c r="AY142" s="147" t="s">
        <v>146</v>
      </c>
    </row>
    <row r="143" spans="2:65" s="12" customFormat="1" ht="11.25" x14ac:dyDescent="0.2">
      <c r="B143" s="145"/>
      <c r="D143" s="146" t="s">
        <v>158</v>
      </c>
      <c r="E143" s="147" t="s">
        <v>19</v>
      </c>
      <c r="F143" s="148" t="s">
        <v>214</v>
      </c>
      <c r="H143" s="149">
        <v>6.98</v>
      </c>
      <c r="I143" s="150"/>
      <c r="L143" s="145"/>
      <c r="M143" s="151"/>
      <c r="U143" s="324"/>
      <c r="V143" s="1" t="str">
        <f t="shared" si="0"/>
        <v/>
      </c>
      <c r="AT143" s="147" t="s">
        <v>158</v>
      </c>
      <c r="AU143" s="147" t="s">
        <v>88</v>
      </c>
      <c r="AV143" s="12" t="s">
        <v>88</v>
      </c>
      <c r="AW143" s="12" t="s">
        <v>36</v>
      </c>
      <c r="AX143" s="12" t="s">
        <v>75</v>
      </c>
      <c r="AY143" s="147" t="s">
        <v>146</v>
      </c>
    </row>
    <row r="144" spans="2:65" s="13" customFormat="1" ht="11.25" x14ac:dyDescent="0.2">
      <c r="B144" s="152"/>
      <c r="D144" s="146" t="s">
        <v>158</v>
      </c>
      <c r="E144" s="153" t="s">
        <v>19</v>
      </c>
      <c r="F144" s="154" t="s">
        <v>160</v>
      </c>
      <c r="H144" s="155">
        <v>13.39</v>
      </c>
      <c r="I144" s="156"/>
      <c r="L144" s="152"/>
      <c r="M144" s="157"/>
      <c r="U144" s="325"/>
      <c r="V144" s="1" t="str">
        <f t="shared" si="0"/>
        <v/>
      </c>
      <c r="AT144" s="153" t="s">
        <v>158</v>
      </c>
      <c r="AU144" s="153" t="s">
        <v>88</v>
      </c>
      <c r="AV144" s="13" t="s">
        <v>154</v>
      </c>
      <c r="AW144" s="13" t="s">
        <v>36</v>
      </c>
      <c r="AX144" s="13" t="s">
        <v>82</v>
      </c>
      <c r="AY144" s="153" t="s">
        <v>146</v>
      </c>
    </row>
    <row r="145" spans="2:65" s="1" customFormat="1" ht="21.75" customHeight="1" x14ac:dyDescent="0.2">
      <c r="B145" s="32"/>
      <c r="C145" s="128" t="s">
        <v>215</v>
      </c>
      <c r="D145" s="128" t="s">
        <v>149</v>
      </c>
      <c r="E145" s="129" t="s">
        <v>216</v>
      </c>
      <c r="F145" s="130" t="s">
        <v>217</v>
      </c>
      <c r="G145" s="131" t="s">
        <v>170</v>
      </c>
      <c r="H145" s="132">
        <v>84.5</v>
      </c>
      <c r="I145" s="133"/>
      <c r="J145" s="134">
        <f>ROUND(I145*H145,2)</f>
        <v>0</v>
      </c>
      <c r="K145" s="130" t="s">
        <v>153</v>
      </c>
      <c r="L145" s="32"/>
      <c r="M145" s="135" t="s">
        <v>19</v>
      </c>
      <c r="N145" s="136" t="s">
        <v>47</v>
      </c>
      <c r="P145" s="137">
        <f>O145*H145</f>
        <v>0</v>
      </c>
      <c r="Q145" s="137">
        <v>7.3499999999999998E-3</v>
      </c>
      <c r="R145" s="137">
        <f>Q145*H145</f>
        <v>0.62107499999999993</v>
      </c>
      <c r="S145" s="137">
        <v>0</v>
      </c>
      <c r="T145" s="137">
        <f>S145*H145</f>
        <v>0</v>
      </c>
      <c r="U145" s="322" t="s">
        <v>19</v>
      </c>
      <c r="V145" s="1" t="str">
        <f t="shared" si="0"/>
        <v/>
      </c>
      <c r="AR145" s="139" t="s">
        <v>154</v>
      </c>
      <c r="AT145" s="139" t="s">
        <v>149</v>
      </c>
      <c r="AU145" s="139" t="s">
        <v>88</v>
      </c>
      <c r="AY145" s="17" t="s">
        <v>146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7" t="s">
        <v>88</v>
      </c>
      <c r="BK145" s="140">
        <f>ROUND(I145*H145,2)</f>
        <v>0</v>
      </c>
      <c r="BL145" s="17" t="s">
        <v>154</v>
      </c>
      <c r="BM145" s="139" t="s">
        <v>218</v>
      </c>
    </row>
    <row r="146" spans="2:65" s="1" customFormat="1" ht="11.25" x14ac:dyDescent="0.2">
      <c r="B146" s="32"/>
      <c r="D146" s="141" t="s">
        <v>156</v>
      </c>
      <c r="F146" s="142" t="s">
        <v>219</v>
      </c>
      <c r="I146" s="143"/>
      <c r="L146" s="32"/>
      <c r="M146" s="144"/>
      <c r="U146" s="323"/>
      <c r="V146" s="1" t="str">
        <f t="shared" si="0"/>
        <v/>
      </c>
      <c r="AT146" s="17" t="s">
        <v>156</v>
      </c>
      <c r="AU146" s="17" t="s">
        <v>88</v>
      </c>
    </row>
    <row r="147" spans="2:65" s="1" customFormat="1" ht="24.2" customHeight="1" x14ac:dyDescent="0.2">
      <c r="B147" s="32"/>
      <c r="C147" s="128" t="s">
        <v>220</v>
      </c>
      <c r="D147" s="128" t="s">
        <v>149</v>
      </c>
      <c r="E147" s="129" t="s">
        <v>221</v>
      </c>
      <c r="F147" s="130" t="s">
        <v>222</v>
      </c>
      <c r="G147" s="131" t="s">
        <v>170</v>
      </c>
      <c r="H147" s="132">
        <v>84.5</v>
      </c>
      <c r="I147" s="133"/>
      <c r="J147" s="134">
        <f>ROUND(I147*H147,2)</f>
        <v>0</v>
      </c>
      <c r="K147" s="130" t="s">
        <v>153</v>
      </c>
      <c r="L147" s="32"/>
      <c r="M147" s="135" t="s">
        <v>19</v>
      </c>
      <c r="N147" s="136" t="s">
        <v>47</v>
      </c>
      <c r="P147" s="137">
        <f>O147*H147</f>
        <v>0</v>
      </c>
      <c r="Q147" s="137">
        <v>1.9699999999999999E-2</v>
      </c>
      <c r="R147" s="137">
        <f>Q147*H147</f>
        <v>1.66465</v>
      </c>
      <c r="S147" s="137">
        <v>0</v>
      </c>
      <c r="T147" s="137">
        <f>S147*H147</f>
        <v>0</v>
      </c>
      <c r="U147" s="322" t="s">
        <v>19</v>
      </c>
      <c r="V147" s="1" t="str">
        <f t="shared" si="0"/>
        <v/>
      </c>
      <c r="AR147" s="139" t="s">
        <v>154</v>
      </c>
      <c r="AT147" s="139" t="s">
        <v>149</v>
      </c>
      <c r="AU147" s="139" t="s">
        <v>88</v>
      </c>
      <c r="AY147" s="17" t="s">
        <v>146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7" t="s">
        <v>88</v>
      </c>
      <c r="BK147" s="140">
        <f>ROUND(I147*H147,2)</f>
        <v>0</v>
      </c>
      <c r="BL147" s="17" t="s">
        <v>154</v>
      </c>
      <c r="BM147" s="139" t="s">
        <v>223</v>
      </c>
    </row>
    <row r="148" spans="2:65" s="1" customFormat="1" ht="11.25" x14ac:dyDescent="0.2">
      <c r="B148" s="32"/>
      <c r="D148" s="141" t="s">
        <v>156</v>
      </c>
      <c r="F148" s="142" t="s">
        <v>224</v>
      </c>
      <c r="I148" s="143"/>
      <c r="L148" s="32"/>
      <c r="M148" s="144"/>
      <c r="U148" s="323"/>
      <c r="V148" s="1" t="str">
        <f t="shared" si="0"/>
        <v/>
      </c>
      <c r="AT148" s="17" t="s">
        <v>156</v>
      </c>
      <c r="AU148" s="17" t="s">
        <v>88</v>
      </c>
    </row>
    <row r="149" spans="2:65" s="1" customFormat="1" ht="19.5" x14ac:dyDescent="0.2">
      <c r="B149" s="32"/>
      <c r="D149" s="146" t="s">
        <v>190</v>
      </c>
      <c r="F149" s="163" t="s">
        <v>225</v>
      </c>
      <c r="I149" s="143"/>
      <c r="L149" s="32"/>
      <c r="M149" s="144"/>
      <c r="U149" s="323"/>
      <c r="V149" s="1" t="str">
        <f t="shared" si="0"/>
        <v/>
      </c>
      <c r="AT149" s="17" t="s">
        <v>190</v>
      </c>
      <c r="AU149" s="17" t="s">
        <v>88</v>
      </c>
    </row>
    <row r="150" spans="2:65" s="12" customFormat="1" ht="11.25" x14ac:dyDescent="0.2">
      <c r="B150" s="145"/>
      <c r="D150" s="146" t="s">
        <v>158</v>
      </c>
      <c r="E150" s="147" t="s">
        <v>19</v>
      </c>
      <c r="F150" s="148" t="s">
        <v>226</v>
      </c>
      <c r="H150" s="149">
        <v>84.5</v>
      </c>
      <c r="I150" s="150"/>
      <c r="L150" s="145"/>
      <c r="M150" s="151"/>
      <c r="U150" s="324"/>
      <c r="V150" s="1" t="str">
        <f t="shared" si="0"/>
        <v/>
      </c>
      <c r="AT150" s="147" t="s">
        <v>158</v>
      </c>
      <c r="AU150" s="147" t="s">
        <v>88</v>
      </c>
      <c r="AV150" s="12" t="s">
        <v>88</v>
      </c>
      <c r="AW150" s="12" t="s">
        <v>36</v>
      </c>
      <c r="AX150" s="12" t="s">
        <v>75</v>
      </c>
      <c r="AY150" s="147" t="s">
        <v>146</v>
      </c>
    </row>
    <row r="151" spans="2:65" s="13" customFormat="1" ht="11.25" x14ac:dyDescent="0.2">
      <c r="B151" s="152"/>
      <c r="D151" s="146" t="s">
        <v>158</v>
      </c>
      <c r="E151" s="153" t="s">
        <v>19</v>
      </c>
      <c r="F151" s="154" t="s">
        <v>160</v>
      </c>
      <c r="H151" s="155">
        <v>84.5</v>
      </c>
      <c r="I151" s="156"/>
      <c r="L151" s="152"/>
      <c r="M151" s="157"/>
      <c r="U151" s="325"/>
      <c r="V151" s="1" t="str">
        <f t="shared" si="0"/>
        <v/>
      </c>
      <c r="AT151" s="153" t="s">
        <v>158</v>
      </c>
      <c r="AU151" s="153" t="s">
        <v>88</v>
      </c>
      <c r="AV151" s="13" t="s">
        <v>154</v>
      </c>
      <c r="AW151" s="13" t="s">
        <v>36</v>
      </c>
      <c r="AX151" s="13" t="s">
        <v>82</v>
      </c>
      <c r="AY151" s="153" t="s">
        <v>146</v>
      </c>
    </row>
    <row r="152" spans="2:65" s="1" customFormat="1" ht="21.75" customHeight="1" x14ac:dyDescent="0.2">
      <c r="B152" s="32"/>
      <c r="C152" s="128" t="s">
        <v>8</v>
      </c>
      <c r="D152" s="128" t="s">
        <v>149</v>
      </c>
      <c r="E152" s="129" t="s">
        <v>227</v>
      </c>
      <c r="F152" s="130" t="s">
        <v>228</v>
      </c>
      <c r="G152" s="131" t="s">
        <v>170</v>
      </c>
      <c r="H152" s="132">
        <v>48.68</v>
      </c>
      <c r="I152" s="133"/>
      <c r="J152" s="134">
        <f>ROUND(I152*H152,2)</f>
        <v>0</v>
      </c>
      <c r="K152" s="130" t="s">
        <v>153</v>
      </c>
      <c r="L152" s="32"/>
      <c r="M152" s="135" t="s">
        <v>19</v>
      </c>
      <c r="N152" s="136" t="s">
        <v>47</v>
      </c>
      <c r="P152" s="137">
        <f>O152*H152</f>
        <v>0</v>
      </c>
      <c r="Q152" s="137">
        <v>7.3499999999999998E-3</v>
      </c>
      <c r="R152" s="137">
        <f>Q152*H152</f>
        <v>0.357798</v>
      </c>
      <c r="S152" s="137">
        <v>0</v>
      </c>
      <c r="T152" s="137">
        <f>S152*H152</f>
        <v>0</v>
      </c>
      <c r="U152" s="322" t="s">
        <v>19</v>
      </c>
      <c r="V152" s="1" t="str">
        <f t="shared" si="0"/>
        <v/>
      </c>
      <c r="AR152" s="139" t="s">
        <v>154</v>
      </c>
      <c r="AT152" s="139" t="s">
        <v>149</v>
      </c>
      <c r="AU152" s="139" t="s">
        <v>88</v>
      </c>
      <c r="AY152" s="17" t="s">
        <v>146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88</v>
      </c>
      <c r="BK152" s="140">
        <f>ROUND(I152*H152,2)</f>
        <v>0</v>
      </c>
      <c r="BL152" s="17" t="s">
        <v>154</v>
      </c>
      <c r="BM152" s="139" t="s">
        <v>229</v>
      </c>
    </row>
    <row r="153" spans="2:65" s="1" customFormat="1" ht="11.25" x14ac:dyDescent="0.2">
      <c r="B153" s="32"/>
      <c r="D153" s="141" t="s">
        <v>156</v>
      </c>
      <c r="F153" s="142" t="s">
        <v>230</v>
      </c>
      <c r="I153" s="143"/>
      <c r="L153" s="32"/>
      <c r="M153" s="144"/>
      <c r="U153" s="323"/>
      <c r="V153" s="1" t="str">
        <f t="shared" si="0"/>
        <v/>
      </c>
      <c r="AT153" s="17" t="s">
        <v>156</v>
      </c>
      <c r="AU153" s="17" t="s">
        <v>88</v>
      </c>
    </row>
    <row r="154" spans="2:65" s="1" customFormat="1" ht="24.2" customHeight="1" x14ac:dyDescent="0.2">
      <c r="B154" s="32"/>
      <c r="C154" s="128" t="s">
        <v>231</v>
      </c>
      <c r="D154" s="128" t="s">
        <v>149</v>
      </c>
      <c r="E154" s="129" t="s">
        <v>232</v>
      </c>
      <c r="F154" s="130" t="s">
        <v>233</v>
      </c>
      <c r="G154" s="131" t="s">
        <v>170</v>
      </c>
      <c r="H154" s="132">
        <v>48.68</v>
      </c>
      <c r="I154" s="133"/>
      <c r="J154" s="134">
        <f>ROUND(I154*H154,2)</f>
        <v>0</v>
      </c>
      <c r="K154" s="130" t="s">
        <v>153</v>
      </c>
      <c r="L154" s="32"/>
      <c r="M154" s="135" t="s">
        <v>19</v>
      </c>
      <c r="N154" s="136" t="s">
        <v>47</v>
      </c>
      <c r="P154" s="137">
        <f>O154*H154</f>
        <v>0</v>
      </c>
      <c r="Q154" s="137">
        <v>2.1000000000000001E-2</v>
      </c>
      <c r="R154" s="137">
        <f>Q154*H154</f>
        <v>1.0222800000000001</v>
      </c>
      <c r="S154" s="137">
        <v>0</v>
      </c>
      <c r="T154" s="137">
        <f>S154*H154</f>
        <v>0</v>
      </c>
      <c r="U154" s="322" t="s">
        <v>19</v>
      </c>
      <c r="V154" s="1" t="str">
        <f t="shared" si="0"/>
        <v/>
      </c>
      <c r="AR154" s="139" t="s">
        <v>154</v>
      </c>
      <c r="AT154" s="139" t="s">
        <v>149</v>
      </c>
      <c r="AU154" s="139" t="s">
        <v>88</v>
      </c>
      <c r="AY154" s="17" t="s">
        <v>146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7" t="s">
        <v>88</v>
      </c>
      <c r="BK154" s="140">
        <f>ROUND(I154*H154,2)</f>
        <v>0</v>
      </c>
      <c r="BL154" s="17" t="s">
        <v>154</v>
      </c>
      <c r="BM154" s="139" t="s">
        <v>234</v>
      </c>
    </row>
    <row r="155" spans="2:65" s="1" customFormat="1" ht="11.25" x14ac:dyDescent="0.2">
      <c r="B155" s="32"/>
      <c r="D155" s="141" t="s">
        <v>156</v>
      </c>
      <c r="F155" s="142" t="s">
        <v>235</v>
      </c>
      <c r="I155" s="143"/>
      <c r="L155" s="32"/>
      <c r="M155" s="144"/>
      <c r="U155" s="323"/>
      <c r="V155" s="1" t="str">
        <f t="shared" si="0"/>
        <v/>
      </c>
      <c r="AT155" s="17" t="s">
        <v>156</v>
      </c>
      <c r="AU155" s="17" t="s">
        <v>88</v>
      </c>
    </row>
    <row r="156" spans="2:65" s="1" customFormat="1" ht="19.5" x14ac:dyDescent="0.2">
      <c r="B156" s="32"/>
      <c r="D156" s="146" t="s">
        <v>190</v>
      </c>
      <c r="F156" s="163" t="s">
        <v>225</v>
      </c>
      <c r="I156" s="143"/>
      <c r="L156" s="32"/>
      <c r="M156" s="144"/>
      <c r="U156" s="323"/>
      <c r="V156" s="1" t="str">
        <f t="shared" si="0"/>
        <v/>
      </c>
      <c r="AT156" s="17" t="s">
        <v>190</v>
      </c>
      <c r="AU156" s="17" t="s">
        <v>88</v>
      </c>
    </row>
    <row r="157" spans="2:65" s="12" customFormat="1" ht="11.25" x14ac:dyDescent="0.2">
      <c r="B157" s="145"/>
      <c r="D157" s="146" t="s">
        <v>158</v>
      </c>
      <c r="E157" s="147" t="s">
        <v>19</v>
      </c>
      <c r="F157" s="148" t="s">
        <v>236</v>
      </c>
      <c r="H157" s="149">
        <v>48.68</v>
      </c>
      <c r="I157" s="150"/>
      <c r="L157" s="145"/>
      <c r="M157" s="151"/>
      <c r="U157" s="324"/>
      <c r="V157" s="1" t="str">
        <f t="shared" si="0"/>
        <v/>
      </c>
      <c r="AT157" s="147" t="s">
        <v>158</v>
      </c>
      <c r="AU157" s="147" t="s">
        <v>88</v>
      </c>
      <c r="AV157" s="12" t="s">
        <v>88</v>
      </c>
      <c r="AW157" s="12" t="s">
        <v>36</v>
      </c>
      <c r="AX157" s="12" t="s">
        <v>75</v>
      </c>
      <c r="AY157" s="147" t="s">
        <v>146</v>
      </c>
    </row>
    <row r="158" spans="2:65" s="13" customFormat="1" ht="11.25" x14ac:dyDescent="0.2">
      <c r="B158" s="152"/>
      <c r="D158" s="146" t="s">
        <v>158</v>
      </c>
      <c r="E158" s="153" t="s">
        <v>19</v>
      </c>
      <c r="F158" s="154" t="s">
        <v>160</v>
      </c>
      <c r="H158" s="155">
        <v>48.68</v>
      </c>
      <c r="I158" s="156"/>
      <c r="L158" s="152"/>
      <c r="M158" s="157"/>
      <c r="U158" s="325"/>
      <c r="V158" s="1" t="str">
        <f t="shared" si="0"/>
        <v/>
      </c>
      <c r="AT158" s="153" t="s">
        <v>158</v>
      </c>
      <c r="AU158" s="153" t="s">
        <v>88</v>
      </c>
      <c r="AV158" s="13" t="s">
        <v>154</v>
      </c>
      <c r="AW158" s="13" t="s">
        <v>36</v>
      </c>
      <c r="AX158" s="13" t="s">
        <v>82</v>
      </c>
      <c r="AY158" s="153" t="s">
        <v>146</v>
      </c>
    </row>
    <row r="159" spans="2:65" s="11" customFormat="1" ht="22.9" customHeight="1" x14ac:dyDescent="0.2">
      <c r="B159" s="116"/>
      <c r="D159" s="117" t="s">
        <v>74</v>
      </c>
      <c r="E159" s="126" t="s">
        <v>209</v>
      </c>
      <c r="F159" s="126" t="s">
        <v>237</v>
      </c>
      <c r="I159" s="119"/>
      <c r="J159" s="127">
        <f>BK159</f>
        <v>0</v>
      </c>
      <c r="L159" s="116"/>
      <c r="M159" s="121"/>
      <c r="P159" s="122">
        <f>SUM(P160:P230)</f>
        <v>0</v>
      </c>
      <c r="R159" s="122">
        <f>SUM(R160:R230)</f>
        <v>1.1345499999999998E-2</v>
      </c>
      <c r="T159" s="122">
        <f>SUM(T160:T230)</f>
        <v>2.234782</v>
      </c>
      <c r="U159" s="321"/>
      <c r="V159" s="1" t="str">
        <f t="shared" si="0"/>
        <v/>
      </c>
      <c r="AR159" s="117" t="s">
        <v>82</v>
      </c>
      <c r="AT159" s="124" t="s">
        <v>74</v>
      </c>
      <c r="AU159" s="124" t="s">
        <v>82</v>
      </c>
      <c r="AY159" s="117" t="s">
        <v>146</v>
      </c>
      <c r="BK159" s="125">
        <f>SUM(BK160:BK230)</f>
        <v>0</v>
      </c>
    </row>
    <row r="160" spans="2:65" s="1" customFormat="1" ht="16.5" customHeight="1" x14ac:dyDescent="0.2">
      <c r="B160" s="32"/>
      <c r="C160" s="128" t="s">
        <v>238</v>
      </c>
      <c r="D160" s="128" t="s">
        <v>149</v>
      </c>
      <c r="E160" s="129" t="s">
        <v>239</v>
      </c>
      <c r="F160" s="130" t="s">
        <v>240</v>
      </c>
      <c r="G160" s="131" t="s">
        <v>241</v>
      </c>
      <c r="H160" s="132">
        <v>1</v>
      </c>
      <c r="I160" s="133"/>
      <c r="J160" s="134">
        <f>ROUND(I160*H160,2)</f>
        <v>0</v>
      </c>
      <c r="K160" s="130" t="s">
        <v>19</v>
      </c>
      <c r="L160" s="32"/>
      <c r="M160" s="135" t="s">
        <v>19</v>
      </c>
      <c r="N160" s="136" t="s">
        <v>47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7">
        <f>S160*H160</f>
        <v>0</v>
      </c>
      <c r="U160" s="322" t="s">
        <v>19</v>
      </c>
      <c r="V160" s="1" t="str">
        <f t="shared" si="0"/>
        <v/>
      </c>
      <c r="AR160" s="139" t="s">
        <v>154</v>
      </c>
      <c r="AT160" s="139" t="s">
        <v>149</v>
      </c>
      <c r="AU160" s="139" t="s">
        <v>88</v>
      </c>
      <c r="AY160" s="17" t="s">
        <v>146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7" t="s">
        <v>88</v>
      </c>
      <c r="BK160" s="140">
        <f>ROUND(I160*H160,2)</f>
        <v>0</v>
      </c>
      <c r="BL160" s="17" t="s">
        <v>154</v>
      </c>
      <c r="BM160" s="139" t="s">
        <v>242</v>
      </c>
    </row>
    <row r="161" spans="2:65" s="1" customFormat="1" ht="16.5" customHeight="1" x14ac:dyDescent="0.2">
      <c r="B161" s="32"/>
      <c r="C161" s="128" t="s">
        <v>243</v>
      </c>
      <c r="D161" s="128" t="s">
        <v>149</v>
      </c>
      <c r="E161" s="129" t="s">
        <v>244</v>
      </c>
      <c r="F161" s="130" t="s">
        <v>245</v>
      </c>
      <c r="G161" s="131" t="s">
        <v>241</v>
      </c>
      <c r="H161" s="132">
        <v>1</v>
      </c>
      <c r="I161" s="133"/>
      <c r="J161" s="134">
        <f>ROUND(I161*H161,2)</f>
        <v>0</v>
      </c>
      <c r="K161" s="130" t="s">
        <v>19</v>
      </c>
      <c r="L161" s="32"/>
      <c r="M161" s="135" t="s">
        <v>19</v>
      </c>
      <c r="N161" s="136" t="s">
        <v>47</v>
      </c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7">
        <f>S161*H161</f>
        <v>0</v>
      </c>
      <c r="U161" s="322" t="s">
        <v>19</v>
      </c>
      <c r="V161" s="1" t="str">
        <f t="shared" si="0"/>
        <v/>
      </c>
      <c r="AR161" s="139" t="s">
        <v>154</v>
      </c>
      <c r="AT161" s="139" t="s">
        <v>149</v>
      </c>
      <c r="AU161" s="139" t="s">
        <v>88</v>
      </c>
      <c r="AY161" s="17" t="s">
        <v>146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7" t="s">
        <v>88</v>
      </c>
      <c r="BK161" s="140">
        <f>ROUND(I161*H161,2)</f>
        <v>0</v>
      </c>
      <c r="BL161" s="17" t="s">
        <v>154</v>
      </c>
      <c r="BM161" s="139" t="s">
        <v>246</v>
      </c>
    </row>
    <row r="162" spans="2:65" s="1" customFormat="1" ht="24.2" customHeight="1" x14ac:dyDescent="0.2">
      <c r="B162" s="32"/>
      <c r="C162" s="128" t="s">
        <v>247</v>
      </c>
      <c r="D162" s="128" t="s">
        <v>149</v>
      </c>
      <c r="E162" s="129" t="s">
        <v>248</v>
      </c>
      <c r="F162" s="130" t="s">
        <v>249</v>
      </c>
      <c r="G162" s="131" t="s">
        <v>170</v>
      </c>
      <c r="H162" s="132">
        <v>48.69</v>
      </c>
      <c r="I162" s="133"/>
      <c r="J162" s="134">
        <f>ROUND(I162*H162,2)</f>
        <v>0</v>
      </c>
      <c r="K162" s="130" t="s">
        <v>153</v>
      </c>
      <c r="L162" s="32"/>
      <c r="M162" s="135" t="s">
        <v>19</v>
      </c>
      <c r="N162" s="136" t="s">
        <v>47</v>
      </c>
      <c r="P162" s="137">
        <f>O162*H162</f>
        <v>0</v>
      </c>
      <c r="Q162" s="137">
        <v>1.2999999999999999E-4</v>
      </c>
      <c r="R162" s="137">
        <f>Q162*H162</f>
        <v>6.3296999999999989E-3</v>
      </c>
      <c r="S162" s="137">
        <v>0</v>
      </c>
      <c r="T162" s="137">
        <f>S162*H162</f>
        <v>0</v>
      </c>
      <c r="U162" s="322" t="s">
        <v>19</v>
      </c>
      <c r="V162" s="1" t="str">
        <f t="shared" si="0"/>
        <v/>
      </c>
      <c r="AR162" s="139" t="s">
        <v>154</v>
      </c>
      <c r="AT162" s="139" t="s">
        <v>149</v>
      </c>
      <c r="AU162" s="139" t="s">
        <v>88</v>
      </c>
      <c r="AY162" s="17" t="s">
        <v>146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88</v>
      </c>
      <c r="BK162" s="140">
        <f>ROUND(I162*H162,2)</f>
        <v>0</v>
      </c>
      <c r="BL162" s="17" t="s">
        <v>154</v>
      </c>
      <c r="BM162" s="139" t="s">
        <v>250</v>
      </c>
    </row>
    <row r="163" spans="2:65" s="1" customFormat="1" ht="11.25" x14ac:dyDescent="0.2">
      <c r="B163" s="32"/>
      <c r="D163" s="141" t="s">
        <v>156</v>
      </c>
      <c r="F163" s="142" t="s">
        <v>251</v>
      </c>
      <c r="I163" s="143"/>
      <c r="L163" s="32"/>
      <c r="M163" s="144"/>
      <c r="U163" s="323"/>
      <c r="V163" s="1" t="str">
        <f t="shared" si="0"/>
        <v/>
      </c>
      <c r="AT163" s="17" t="s">
        <v>156</v>
      </c>
      <c r="AU163" s="17" t="s">
        <v>88</v>
      </c>
    </row>
    <row r="164" spans="2:65" s="12" customFormat="1" ht="11.25" x14ac:dyDescent="0.2">
      <c r="B164" s="145"/>
      <c r="D164" s="146" t="s">
        <v>158</v>
      </c>
      <c r="E164" s="147" t="s">
        <v>19</v>
      </c>
      <c r="F164" s="148" t="s">
        <v>252</v>
      </c>
      <c r="H164" s="149">
        <v>48.69</v>
      </c>
      <c r="I164" s="150"/>
      <c r="L164" s="145"/>
      <c r="M164" s="151"/>
      <c r="U164" s="324"/>
      <c r="V164" s="1" t="str">
        <f t="shared" si="0"/>
        <v/>
      </c>
      <c r="AT164" s="147" t="s">
        <v>158</v>
      </c>
      <c r="AU164" s="147" t="s">
        <v>88</v>
      </c>
      <c r="AV164" s="12" t="s">
        <v>88</v>
      </c>
      <c r="AW164" s="12" t="s">
        <v>36</v>
      </c>
      <c r="AX164" s="12" t="s">
        <v>75</v>
      </c>
      <c r="AY164" s="147" t="s">
        <v>146</v>
      </c>
    </row>
    <row r="165" spans="2:65" s="13" customFormat="1" ht="11.25" x14ac:dyDescent="0.2">
      <c r="B165" s="152"/>
      <c r="D165" s="146" t="s">
        <v>158</v>
      </c>
      <c r="E165" s="153" t="s">
        <v>19</v>
      </c>
      <c r="F165" s="154" t="s">
        <v>160</v>
      </c>
      <c r="H165" s="155">
        <v>48.69</v>
      </c>
      <c r="I165" s="156"/>
      <c r="L165" s="152"/>
      <c r="M165" s="157"/>
      <c r="U165" s="325"/>
      <c r="V165" s="1" t="str">
        <f t="shared" si="0"/>
        <v/>
      </c>
      <c r="AT165" s="153" t="s">
        <v>158</v>
      </c>
      <c r="AU165" s="153" t="s">
        <v>88</v>
      </c>
      <c r="AV165" s="13" t="s">
        <v>154</v>
      </c>
      <c r="AW165" s="13" t="s">
        <v>36</v>
      </c>
      <c r="AX165" s="13" t="s">
        <v>82</v>
      </c>
      <c r="AY165" s="153" t="s">
        <v>146</v>
      </c>
    </row>
    <row r="166" spans="2:65" s="1" customFormat="1" ht="16.5" customHeight="1" x14ac:dyDescent="0.2">
      <c r="B166" s="32"/>
      <c r="C166" s="128" t="s">
        <v>253</v>
      </c>
      <c r="D166" s="128" t="s">
        <v>149</v>
      </c>
      <c r="E166" s="129" t="s">
        <v>254</v>
      </c>
      <c r="F166" s="130" t="s">
        <v>255</v>
      </c>
      <c r="G166" s="131" t="s">
        <v>170</v>
      </c>
      <c r="H166" s="132">
        <v>3.6909999999999998</v>
      </c>
      <c r="I166" s="133"/>
      <c r="J166" s="134">
        <f>ROUND(I166*H166,2)</f>
        <v>0</v>
      </c>
      <c r="K166" s="130" t="s">
        <v>153</v>
      </c>
      <c r="L166" s="32"/>
      <c r="M166" s="135" t="s">
        <v>19</v>
      </c>
      <c r="N166" s="136" t="s">
        <v>47</v>
      </c>
      <c r="P166" s="137">
        <f>O166*H166</f>
        <v>0</v>
      </c>
      <c r="Q166" s="137">
        <v>0</v>
      </c>
      <c r="R166" s="137">
        <f>Q166*H166</f>
        <v>0</v>
      </c>
      <c r="S166" s="137">
        <v>0.18099999999999999</v>
      </c>
      <c r="T166" s="137">
        <f>S166*H166</f>
        <v>0.66807099999999997</v>
      </c>
      <c r="U166" s="322" t="s">
        <v>19</v>
      </c>
      <c r="V166" s="1" t="str">
        <f t="shared" si="0"/>
        <v/>
      </c>
      <c r="AR166" s="139" t="s">
        <v>154</v>
      </c>
      <c r="AT166" s="139" t="s">
        <v>149</v>
      </c>
      <c r="AU166" s="139" t="s">
        <v>88</v>
      </c>
      <c r="AY166" s="17" t="s">
        <v>146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7" t="s">
        <v>88</v>
      </c>
      <c r="BK166" s="140">
        <f>ROUND(I166*H166,2)</f>
        <v>0</v>
      </c>
      <c r="BL166" s="17" t="s">
        <v>154</v>
      </c>
      <c r="BM166" s="139" t="s">
        <v>256</v>
      </c>
    </row>
    <row r="167" spans="2:65" s="1" customFormat="1" ht="11.25" x14ac:dyDescent="0.2">
      <c r="B167" s="32"/>
      <c r="D167" s="141" t="s">
        <v>156</v>
      </c>
      <c r="F167" s="142" t="s">
        <v>257</v>
      </c>
      <c r="I167" s="143"/>
      <c r="L167" s="32"/>
      <c r="M167" s="144"/>
      <c r="U167" s="323"/>
      <c r="V167" s="1" t="str">
        <f t="shared" si="0"/>
        <v/>
      </c>
      <c r="AT167" s="17" t="s">
        <v>156</v>
      </c>
      <c r="AU167" s="17" t="s">
        <v>88</v>
      </c>
    </row>
    <row r="168" spans="2:65" s="12" customFormat="1" ht="11.25" x14ac:dyDescent="0.2">
      <c r="B168" s="145"/>
      <c r="D168" s="146" t="s">
        <v>158</v>
      </c>
      <c r="E168" s="147" t="s">
        <v>19</v>
      </c>
      <c r="F168" s="148" t="s">
        <v>258</v>
      </c>
      <c r="H168" s="149">
        <v>4.8849999999999998</v>
      </c>
      <c r="I168" s="150"/>
      <c r="L168" s="145"/>
      <c r="M168" s="151"/>
      <c r="U168" s="324"/>
      <c r="V168" s="1" t="str">
        <f t="shared" ref="V168:V231" si="1">IF(U168="investice",J168,"")</f>
        <v/>
      </c>
      <c r="AT168" s="147" t="s">
        <v>158</v>
      </c>
      <c r="AU168" s="147" t="s">
        <v>88</v>
      </c>
      <c r="AV168" s="12" t="s">
        <v>88</v>
      </c>
      <c r="AW168" s="12" t="s">
        <v>36</v>
      </c>
      <c r="AX168" s="12" t="s">
        <v>75</v>
      </c>
      <c r="AY168" s="147" t="s">
        <v>146</v>
      </c>
    </row>
    <row r="169" spans="2:65" s="12" customFormat="1" ht="11.25" x14ac:dyDescent="0.2">
      <c r="B169" s="145"/>
      <c r="D169" s="146" t="s">
        <v>158</v>
      </c>
      <c r="E169" s="147" t="s">
        <v>19</v>
      </c>
      <c r="F169" s="148" t="s">
        <v>259</v>
      </c>
      <c r="H169" s="149">
        <v>-1.64</v>
      </c>
      <c r="I169" s="150"/>
      <c r="L169" s="145"/>
      <c r="M169" s="151"/>
      <c r="U169" s="324"/>
      <c r="V169" s="1" t="str">
        <f t="shared" si="1"/>
        <v/>
      </c>
      <c r="AT169" s="147" t="s">
        <v>158</v>
      </c>
      <c r="AU169" s="147" t="s">
        <v>88</v>
      </c>
      <c r="AV169" s="12" t="s">
        <v>88</v>
      </c>
      <c r="AW169" s="12" t="s">
        <v>36</v>
      </c>
      <c r="AX169" s="12" t="s">
        <v>75</v>
      </c>
      <c r="AY169" s="147" t="s">
        <v>146</v>
      </c>
    </row>
    <row r="170" spans="2:65" s="12" customFormat="1" ht="11.25" x14ac:dyDescent="0.2">
      <c r="B170" s="145"/>
      <c r="D170" s="146" t="s">
        <v>158</v>
      </c>
      <c r="E170" s="147" t="s">
        <v>19</v>
      </c>
      <c r="F170" s="148" t="s">
        <v>260</v>
      </c>
      <c r="H170" s="149">
        <v>0.44600000000000001</v>
      </c>
      <c r="I170" s="150"/>
      <c r="L170" s="145"/>
      <c r="M170" s="151"/>
      <c r="U170" s="324"/>
      <c r="V170" s="1" t="str">
        <f t="shared" si="1"/>
        <v/>
      </c>
      <c r="AT170" s="147" t="s">
        <v>158</v>
      </c>
      <c r="AU170" s="147" t="s">
        <v>88</v>
      </c>
      <c r="AV170" s="12" t="s">
        <v>88</v>
      </c>
      <c r="AW170" s="12" t="s">
        <v>36</v>
      </c>
      <c r="AX170" s="12" t="s">
        <v>75</v>
      </c>
      <c r="AY170" s="147" t="s">
        <v>146</v>
      </c>
    </row>
    <row r="171" spans="2:65" s="13" customFormat="1" ht="11.25" x14ac:dyDescent="0.2">
      <c r="B171" s="152"/>
      <c r="D171" s="146" t="s">
        <v>158</v>
      </c>
      <c r="E171" s="153" t="s">
        <v>19</v>
      </c>
      <c r="F171" s="154" t="s">
        <v>160</v>
      </c>
      <c r="H171" s="155">
        <v>3.6910000000000003</v>
      </c>
      <c r="I171" s="156"/>
      <c r="L171" s="152"/>
      <c r="M171" s="157"/>
      <c r="U171" s="325"/>
      <c r="V171" s="1" t="str">
        <f t="shared" si="1"/>
        <v/>
      </c>
      <c r="AT171" s="153" t="s">
        <v>158</v>
      </c>
      <c r="AU171" s="153" t="s">
        <v>88</v>
      </c>
      <c r="AV171" s="13" t="s">
        <v>154</v>
      </c>
      <c r="AW171" s="13" t="s">
        <v>36</v>
      </c>
      <c r="AX171" s="13" t="s">
        <v>82</v>
      </c>
      <c r="AY171" s="153" t="s">
        <v>146</v>
      </c>
    </row>
    <row r="172" spans="2:65" s="1" customFormat="1" ht="24.2" customHeight="1" x14ac:dyDescent="0.2">
      <c r="B172" s="32"/>
      <c r="C172" s="128" t="s">
        <v>261</v>
      </c>
      <c r="D172" s="128" t="s">
        <v>149</v>
      </c>
      <c r="E172" s="129" t="s">
        <v>262</v>
      </c>
      <c r="F172" s="130" t="s">
        <v>263</v>
      </c>
      <c r="G172" s="131" t="s">
        <v>170</v>
      </c>
      <c r="H172" s="132">
        <v>2.0089999999999999</v>
      </c>
      <c r="I172" s="133"/>
      <c r="J172" s="134">
        <f>ROUND(I172*H172,2)</f>
        <v>0</v>
      </c>
      <c r="K172" s="130" t="s">
        <v>153</v>
      </c>
      <c r="L172" s="32"/>
      <c r="M172" s="135" t="s">
        <v>19</v>
      </c>
      <c r="N172" s="136" t="s">
        <v>47</v>
      </c>
      <c r="P172" s="137">
        <f>O172*H172</f>
        <v>0</v>
      </c>
      <c r="Q172" s="137">
        <v>0</v>
      </c>
      <c r="R172" s="137">
        <f>Q172*H172</f>
        <v>0</v>
      </c>
      <c r="S172" s="137">
        <v>5.5E-2</v>
      </c>
      <c r="T172" s="137">
        <f>S172*H172</f>
        <v>0.110495</v>
      </c>
      <c r="U172" s="322" t="s">
        <v>19</v>
      </c>
      <c r="V172" s="1" t="str">
        <f t="shared" si="1"/>
        <v/>
      </c>
      <c r="AR172" s="139" t="s">
        <v>154</v>
      </c>
      <c r="AT172" s="139" t="s">
        <v>149</v>
      </c>
      <c r="AU172" s="139" t="s">
        <v>88</v>
      </c>
      <c r="AY172" s="17" t="s">
        <v>146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88</v>
      </c>
      <c r="BK172" s="140">
        <f>ROUND(I172*H172,2)</f>
        <v>0</v>
      </c>
      <c r="BL172" s="17" t="s">
        <v>154</v>
      </c>
      <c r="BM172" s="139" t="s">
        <v>264</v>
      </c>
    </row>
    <row r="173" spans="2:65" s="1" customFormat="1" ht="11.25" x14ac:dyDescent="0.2">
      <c r="B173" s="32"/>
      <c r="D173" s="141" t="s">
        <v>156</v>
      </c>
      <c r="F173" s="142" t="s">
        <v>265</v>
      </c>
      <c r="I173" s="143"/>
      <c r="L173" s="32"/>
      <c r="M173" s="144"/>
      <c r="U173" s="323"/>
      <c r="V173" s="1" t="str">
        <f t="shared" si="1"/>
        <v/>
      </c>
      <c r="AT173" s="17" t="s">
        <v>156</v>
      </c>
      <c r="AU173" s="17" t="s">
        <v>88</v>
      </c>
    </row>
    <row r="174" spans="2:65" s="14" customFormat="1" ht="11.25" x14ac:dyDescent="0.2">
      <c r="B174" s="158"/>
      <c r="D174" s="146" t="s">
        <v>158</v>
      </c>
      <c r="E174" s="159" t="s">
        <v>19</v>
      </c>
      <c r="F174" s="160" t="s">
        <v>266</v>
      </c>
      <c r="H174" s="159" t="s">
        <v>19</v>
      </c>
      <c r="I174" s="161"/>
      <c r="L174" s="158"/>
      <c r="M174" s="162"/>
      <c r="U174" s="326"/>
      <c r="V174" s="1" t="str">
        <f t="shared" si="1"/>
        <v/>
      </c>
      <c r="AT174" s="159" t="s">
        <v>158</v>
      </c>
      <c r="AU174" s="159" t="s">
        <v>88</v>
      </c>
      <c r="AV174" s="14" t="s">
        <v>82</v>
      </c>
      <c r="AW174" s="14" t="s">
        <v>36</v>
      </c>
      <c r="AX174" s="14" t="s">
        <v>75</v>
      </c>
      <c r="AY174" s="159" t="s">
        <v>146</v>
      </c>
    </row>
    <row r="175" spans="2:65" s="12" customFormat="1" ht="11.25" x14ac:dyDescent="0.2">
      <c r="B175" s="145"/>
      <c r="D175" s="146" t="s">
        <v>158</v>
      </c>
      <c r="E175" s="147" t="s">
        <v>19</v>
      </c>
      <c r="F175" s="148" t="s">
        <v>267</v>
      </c>
      <c r="H175" s="149">
        <v>0.96199999999999997</v>
      </c>
      <c r="I175" s="150"/>
      <c r="L175" s="145"/>
      <c r="M175" s="151"/>
      <c r="U175" s="324"/>
      <c r="V175" s="1" t="str">
        <f t="shared" si="1"/>
        <v/>
      </c>
      <c r="AT175" s="147" t="s">
        <v>158</v>
      </c>
      <c r="AU175" s="147" t="s">
        <v>88</v>
      </c>
      <c r="AV175" s="12" t="s">
        <v>88</v>
      </c>
      <c r="AW175" s="12" t="s">
        <v>36</v>
      </c>
      <c r="AX175" s="12" t="s">
        <v>75</v>
      </c>
      <c r="AY175" s="147" t="s">
        <v>146</v>
      </c>
    </row>
    <row r="176" spans="2:65" s="14" customFormat="1" ht="11.25" x14ac:dyDescent="0.2">
      <c r="B176" s="158"/>
      <c r="D176" s="146" t="s">
        <v>158</v>
      </c>
      <c r="E176" s="159" t="s">
        <v>19</v>
      </c>
      <c r="F176" s="160" t="s">
        <v>268</v>
      </c>
      <c r="H176" s="159" t="s">
        <v>19</v>
      </c>
      <c r="I176" s="161"/>
      <c r="L176" s="158"/>
      <c r="M176" s="162"/>
      <c r="U176" s="326"/>
      <c r="V176" s="1" t="str">
        <f t="shared" si="1"/>
        <v/>
      </c>
      <c r="AT176" s="159" t="s">
        <v>158</v>
      </c>
      <c r="AU176" s="159" t="s">
        <v>88</v>
      </c>
      <c r="AV176" s="14" t="s">
        <v>82</v>
      </c>
      <c r="AW176" s="14" t="s">
        <v>36</v>
      </c>
      <c r="AX176" s="14" t="s">
        <v>75</v>
      </c>
      <c r="AY176" s="159" t="s">
        <v>146</v>
      </c>
    </row>
    <row r="177" spans="2:65" s="12" customFormat="1" ht="11.25" x14ac:dyDescent="0.2">
      <c r="B177" s="145"/>
      <c r="D177" s="146" t="s">
        <v>158</v>
      </c>
      <c r="E177" s="147" t="s">
        <v>19</v>
      </c>
      <c r="F177" s="148" t="s">
        <v>269</v>
      </c>
      <c r="H177" s="149">
        <v>1.0469999999999999</v>
      </c>
      <c r="I177" s="150"/>
      <c r="L177" s="145"/>
      <c r="M177" s="151"/>
      <c r="U177" s="324"/>
      <c r="V177" s="1" t="str">
        <f t="shared" si="1"/>
        <v/>
      </c>
      <c r="AT177" s="147" t="s">
        <v>158</v>
      </c>
      <c r="AU177" s="147" t="s">
        <v>88</v>
      </c>
      <c r="AV177" s="12" t="s">
        <v>88</v>
      </c>
      <c r="AW177" s="12" t="s">
        <v>36</v>
      </c>
      <c r="AX177" s="12" t="s">
        <v>75</v>
      </c>
      <c r="AY177" s="147" t="s">
        <v>146</v>
      </c>
    </row>
    <row r="178" spans="2:65" s="13" customFormat="1" ht="11.25" x14ac:dyDescent="0.2">
      <c r="B178" s="152"/>
      <c r="D178" s="146" t="s">
        <v>158</v>
      </c>
      <c r="E178" s="153" t="s">
        <v>19</v>
      </c>
      <c r="F178" s="154" t="s">
        <v>160</v>
      </c>
      <c r="H178" s="155">
        <v>2.0089999999999999</v>
      </c>
      <c r="I178" s="156"/>
      <c r="L178" s="152"/>
      <c r="M178" s="157"/>
      <c r="U178" s="325"/>
      <c r="V178" s="1" t="str">
        <f t="shared" si="1"/>
        <v/>
      </c>
      <c r="AT178" s="153" t="s">
        <v>158</v>
      </c>
      <c r="AU178" s="153" t="s">
        <v>88</v>
      </c>
      <c r="AV178" s="13" t="s">
        <v>154</v>
      </c>
      <c r="AW178" s="13" t="s">
        <v>36</v>
      </c>
      <c r="AX178" s="13" t="s">
        <v>82</v>
      </c>
      <c r="AY178" s="153" t="s">
        <v>146</v>
      </c>
    </row>
    <row r="179" spans="2:65" s="1" customFormat="1" ht="24.2" customHeight="1" x14ac:dyDescent="0.2">
      <c r="B179" s="32"/>
      <c r="C179" s="128" t="s">
        <v>270</v>
      </c>
      <c r="D179" s="128" t="s">
        <v>149</v>
      </c>
      <c r="E179" s="129" t="s">
        <v>271</v>
      </c>
      <c r="F179" s="130" t="s">
        <v>272</v>
      </c>
      <c r="G179" s="131" t="s">
        <v>273</v>
      </c>
      <c r="H179" s="132">
        <v>4</v>
      </c>
      <c r="I179" s="133"/>
      <c r="J179" s="134">
        <f>ROUND(I179*H179,2)</f>
        <v>0</v>
      </c>
      <c r="K179" s="130" t="s">
        <v>153</v>
      </c>
      <c r="L179" s="32"/>
      <c r="M179" s="135" t="s">
        <v>19</v>
      </c>
      <c r="N179" s="136" t="s">
        <v>47</v>
      </c>
      <c r="P179" s="137">
        <f>O179*H179</f>
        <v>0</v>
      </c>
      <c r="Q179" s="137">
        <v>0</v>
      </c>
      <c r="R179" s="137">
        <f>Q179*H179</f>
        <v>0</v>
      </c>
      <c r="S179" s="137">
        <v>1.4999999999999999E-2</v>
      </c>
      <c r="T179" s="137">
        <f>S179*H179</f>
        <v>0.06</v>
      </c>
      <c r="U179" s="322" t="s">
        <v>19</v>
      </c>
      <c r="V179" s="1" t="str">
        <f t="shared" si="1"/>
        <v/>
      </c>
      <c r="AR179" s="139" t="s">
        <v>154</v>
      </c>
      <c r="AT179" s="139" t="s">
        <v>149</v>
      </c>
      <c r="AU179" s="139" t="s">
        <v>88</v>
      </c>
      <c r="AY179" s="17" t="s">
        <v>146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7" t="s">
        <v>88</v>
      </c>
      <c r="BK179" s="140">
        <f>ROUND(I179*H179,2)</f>
        <v>0</v>
      </c>
      <c r="BL179" s="17" t="s">
        <v>154</v>
      </c>
      <c r="BM179" s="139" t="s">
        <v>274</v>
      </c>
    </row>
    <row r="180" spans="2:65" s="1" customFormat="1" ht="11.25" x14ac:dyDescent="0.2">
      <c r="B180" s="32"/>
      <c r="D180" s="141" t="s">
        <v>156</v>
      </c>
      <c r="F180" s="142" t="s">
        <v>275</v>
      </c>
      <c r="I180" s="143"/>
      <c r="L180" s="32"/>
      <c r="M180" s="144"/>
      <c r="U180" s="323"/>
      <c r="V180" s="1" t="str">
        <f t="shared" si="1"/>
        <v/>
      </c>
      <c r="AT180" s="17" t="s">
        <v>156</v>
      </c>
      <c r="AU180" s="17" t="s">
        <v>88</v>
      </c>
    </row>
    <row r="181" spans="2:65" s="12" customFormat="1" ht="11.25" x14ac:dyDescent="0.2">
      <c r="B181" s="145"/>
      <c r="D181" s="146" t="s">
        <v>158</v>
      </c>
      <c r="E181" s="147" t="s">
        <v>19</v>
      </c>
      <c r="F181" s="148" t="s">
        <v>276</v>
      </c>
      <c r="H181" s="149">
        <v>4</v>
      </c>
      <c r="I181" s="150"/>
      <c r="L181" s="145"/>
      <c r="M181" s="151"/>
      <c r="U181" s="324"/>
      <c r="V181" s="1" t="str">
        <f t="shared" si="1"/>
        <v/>
      </c>
      <c r="AT181" s="147" t="s">
        <v>158</v>
      </c>
      <c r="AU181" s="147" t="s">
        <v>88</v>
      </c>
      <c r="AV181" s="12" t="s">
        <v>88</v>
      </c>
      <c r="AW181" s="12" t="s">
        <v>36</v>
      </c>
      <c r="AX181" s="12" t="s">
        <v>75</v>
      </c>
      <c r="AY181" s="147" t="s">
        <v>146</v>
      </c>
    </row>
    <row r="182" spans="2:65" s="13" customFormat="1" ht="11.25" x14ac:dyDescent="0.2">
      <c r="B182" s="152"/>
      <c r="D182" s="146" t="s">
        <v>158</v>
      </c>
      <c r="E182" s="153" t="s">
        <v>19</v>
      </c>
      <c r="F182" s="154" t="s">
        <v>160</v>
      </c>
      <c r="H182" s="155">
        <v>4</v>
      </c>
      <c r="I182" s="156"/>
      <c r="L182" s="152"/>
      <c r="M182" s="157"/>
      <c r="U182" s="325"/>
      <c r="V182" s="1" t="str">
        <f t="shared" si="1"/>
        <v/>
      </c>
      <c r="AT182" s="153" t="s">
        <v>158</v>
      </c>
      <c r="AU182" s="153" t="s">
        <v>88</v>
      </c>
      <c r="AV182" s="13" t="s">
        <v>154</v>
      </c>
      <c r="AW182" s="13" t="s">
        <v>36</v>
      </c>
      <c r="AX182" s="13" t="s">
        <v>82</v>
      </c>
      <c r="AY182" s="153" t="s">
        <v>146</v>
      </c>
    </row>
    <row r="183" spans="2:65" s="1" customFormat="1" ht="16.5" customHeight="1" x14ac:dyDescent="0.2">
      <c r="B183" s="32"/>
      <c r="C183" s="128" t="s">
        <v>277</v>
      </c>
      <c r="D183" s="128" t="s">
        <v>149</v>
      </c>
      <c r="E183" s="129" t="s">
        <v>278</v>
      </c>
      <c r="F183" s="130" t="s">
        <v>279</v>
      </c>
      <c r="G183" s="131" t="s">
        <v>163</v>
      </c>
      <c r="H183" s="132">
        <v>24.5</v>
      </c>
      <c r="I183" s="133"/>
      <c r="J183" s="134">
        <f>ROUND(I183*H183,2)</f>
        <v>0</v>
      </c>
      <c r="K183" s="130" t="s">
        <v>153</v>
      </c>
      <c r="L183" s="32"/>
      <c r="M183" s="135" t="s">
        <v>19</v>
      </c>
      <c r="N183" s="136" t="s">
        <v>47</v>
      </c>
      <c r="P183" s="137">
        <f>O183*H183</f>
        <v>0</v>
      </c>
      <c r="Q183" s="137">
        <v>3.0000000000000001E-5</v>
      </c>
      <c r="R183" s="137">
        <f>Q183*H183</f>
        <v>7.3499999999999998E-4</v>
      </c>
      <c r="S183" s="137">
        <v>3.0000000000000001E-3</v>
      </c>
      <c r="T183" s="137">
        <f>S183*H183</f>
        <v>7.3499999999999996E-2</v>
      </c>
      <c r="U183" s="322" t="s">
        <v>19</v>
      </c>
      <c r="V183" s="1" t="str">
        <f t="shared" si="1"/>
        <v/>
      </c>
      <c r="AR183" s="139" t="s">
        <v>154</v>
      </c>
      <c r="AT183" s="139" t="s">
        <v>149</v>
      </c>
      <c r="AU183" s="139" t="s">
        <v>88</v>
      </c>
      <c r="AY183" s="17" t="s">
        <v>146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7" t="s">
        <v>88</v>
      </c>
      <c r="BK183" s="140">
        <f>ROUND(I183*H183,2)</f>
        <v>0</v>
      </c>
      <c r="BL183" s="17" t="s">
        <v>154</v>
      </c>
      <c r="BM183" s="139" t="s">
        <v>280</v>
      </c>
    </row>
    <row r="184" spans="2:65" s="1" customFormat="1" ht="11.25" x14ac:dyDescent="0.2">
      <c r="B184" s="32"/>
      <c r="D184" s="141" t="s">
        <v>156</v>
      </c>
      <c r="F184" s="142" t="s">
        <v>281</v>
      </c>
      <c r="I184" s="143"/>
      <c r="L184" s="32"/>
      <c r="M184" s="144"/>
      <c r="U184" s="323"/>
      <c r="V184" s="1" t="str">
        <f t="shared" si="1"/>
        <v/>
      </c>
      <c r="AT184" s="17" t="s">
        <v>156</v>
      </c>
      <c r="AU184" s="17" t="s">
        <v>88</v>
      </c>
    </row>
    <row r="185" spans="2:65" s="1" customFormat="1" ht="19.5" x14ac:dyDescent="0.2">
      <c r="B185" s="32"/>
      <c r="D185" s="146" t="s">
        <v>190</v>
      </c>
      <c r="F185" s="163" t="s">
        <v>206</v>
      </c>
      <c r="I185" s="143"/>
      <c r="L185" s="32"/>
      <c r="M185" s="144"/>
      <c r="U185" s="323"/>
      <c r="V185" s="1" t="str">
        <f t="shared" si="1"/>
        <v/>
      </c>
      <c r="AT185" s="17" t="s">
        <v>190</v>
      </c>
      <c r="AU185" s="17" t="s">
        <v>88</v>
      </c>
    </row>
    <row r="186" spans="2:65" s="12" customFormat="1" ht="11.25" x14ac:dyDescent="0.2">
      <c r="B186" s="145"/>
      <c r="D186" s="146" t="s">
        <v>158</v>
      </c>
      <c r="E186" s="147" t="s">
        <v>19</v>
      </c>
      <c r="F186" s="148" t="s">
        <v>282</v>
      </c>
      <c r="H186" s="149">
        <v>24.5</v>
      </c>
      <c r="I186" s="150"/>
      <c r="L186" s="145"/>
      <c r="M186" s="151"/>
      <c r="U186" s="324"/>
      <c r="V186" s="1" t="str">
        <f t="shared" si="1"/>
        <v/>
      </c>
      <c r="AT186" s="147" t="s">
        <v>158</v>
      </c>
      <c r="AU186" s="147" t="s">
        <v>88</v>
      </c>
      <c r="AV186" s="12" t="s">
        <v>88</v>
      </c>
      <c r="AW186" s="12" t="s">
        <v>36</v>
      </c>
      <c r="AX186" s="12" t="s">
        <v>75</v>
      </c>
      <c r="AY186" s="147" t="s">
        <v>146</v>
      </c>
    </row>
    <row r="187" spans="2:65" s="13" customFormat="1" ht="11.25" x14ac:dyDescent="0.2">
      <c r="B187" s="152"/>
      <c r="D187" s="146" t="s">
        <v>158</v>
      </c>
      <c r="E187" s="153" t="s">
        <v>19</v>
      </c>
      <c r="F187" s="154" t="s">
        <v>160</v>
      </c>
      <c r="H187" s="155">
        <v>24.5</v>
      </c>
      <c r="I187" s="156"/>
      <c r="L187" s="152"/>
      <c r="M187" s="157"/>
      <c r="U187" s="325"/>
      <c r="V187" s="1" t="str">
        <f t="shared" si="1"/>
        <v/>
      </c>
      <c r="AT187" s="153" t="s">
        <v>158</v>
      </c>
      <c r="AU187" s="153" t="s">
        <v>88</v>
      </c>
      <c r="AV187" s="13" t="s">
        <v>154</v>
      </c>
      <c r="AW187" s="13" t="s">
        <v>36</v>
      </c>
      <c r="AX187" s="13" t="s">
        <v>82</v>
      </c>
      <c r="AY187" s="153" t="s">
        <v>146</v>
      </c>
    </row>
    <row r="188" spans="2:65" s="1" customFormat="1" ht="24.2" customHeight="1" x14ac:dyDescent="0.2">
      <c r="B188" s="32"/>
      <c r="C188" s="128" t="s">
        <v>7</v>
      </c>
      <c r="D188" s="128" t="s">
        <v>149</v>
      </c>
      <c r="E188" s="129" t="s">
        <v>283</v>
      </c>
      <c r="F188" s="130" t="s">
        <v>284</v>
      </c>
      <c r="G188" s="131" t="s">
        <v>170</v>
      </c>
      <c r="H188" s="132">
        <v>84.5</v>
      </c>
      <c r="I188" s="133"/>
      <c r="J188" s="134">
        <f>ROUND(I188*H188,2)</f>
        <v>0</v>
      </c>
      <c r="K188" s="130" t="s">
        <v>153</v>
      </c>
      <c r="L188" s="32"/>
      <c r="M188" s="135" t="s">
        <v>19</v>
      </c>
      <c r="N188" s="136" t="s">
        <v>47</v>
      </c>
      <c r="P188" s="137">
        <f>O188*H188</f>
        <v>0</v>
      </c>
      <c r="Q188" s="137">
        <v>0</v>
      </c>
      <c r="R188" s="137">
        <f>Q188*H188</f>
        <v>0</v>
      </c>
      <c r="S188" s="137">
        <v>4.0000000000000001E-3</v>
      </c>
      <c r="T188" s="137">
        <f>S188*H188</f>
        <v>0.33800000000000002</v>
      </c>
      <c r="U188" s="322" t="s">
        <v>19</v>
      </c>
      <c r="V188" s="1" t="str">
        <f t="shared" si="1"/>
        <v/>
      </c>
      <c r="AR188" s="139" t="s">
        <v>154</v>
      </c>
      <c r="AT188" s="139" t="s">
        <v>149</v>
      </c>
      <c r="AU188" s="139" t="s">
        <v>88</v>
      </c>
      <c r="AY188" s="17" t="s">
        <v>146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7" t="s">
        <v>88</v>
      </c>
      <c r="BK188" s="140">
        <f>ROUND(I188*H188,2)</f>
        <v>0</v>
      </c>
      <c r="BL188" s="17" t="s">
        <v>154</v>
      </c>
      <c r="BM188" s="139" t="s">
        <v>285</v>
      </c>
    </row>
    <row r="189" spans="2:65" s="1" customFormat="1" ht="11.25" x14ac:dyDescent="0.2">
      <c r="B189" s="32"/>
      <c r="D189" s="141" t="s">
        <v>156</v>
      </c>
      <c r="F189" s="142" t="s">
        <v>286</v>
      </c>
      <c r="I189" s="143"/>
      <c r="L189" s="32"/>
      <c r="M189" s="144"/>
      <c r="U189" s="323"/>
      <c r="V189" s="1" t="str">
        <f t="shared" si="1"/>
        <v/>
      </c>
      <c r="AT189" s="17" t="s">
        <v>156</v>
      </c>
      <c r="AU189" s="17" t="s">
        <v>88</v>
      </c>
    </row>
    <row r="190" spans="2:65" s="14" customFormat="1" ht="11.25" x14ac:dyDescent="0.2">
      <c r="B190" s="158"/>
      <c r="D190" s="146" t="s">
        <v>158</v>
      </c>
      <c r="E190" s="159" t="s">
        <v>19</v>
      </c>
      <c r="F190" s="160" t="s">
        <v>287</v>
      </c>
      <c r="H190" s="159" t="s">
        <v>19</v>
      </c>
      <c r="I190" s="161"/>
      <c r="L190" s="158"/>
      <c r="M190" s="162"/>
      <c r="U190" s="326"/>
      <c r="V190" s="1" t="str">
        <f t="shared" si="1"/>
        <v/>
      </c>
      <c r="AT190" s="159" t="s">
        <v>158</v>
      </c>
      <c r="AU190" s="159" t="s">
        <v>88</v>
      </c>
      <c r="AV190" s="14" t="s">
        <v>82</v>
      </c>
      <c r="AW190" s="14" t="s">
        <v>36</v>
      </c>
      <c r="AX190" s="14" t="s">
        <v>75</v>
      </c>
      <c r="AY190" s="159" t="s">
        <v>146</v>
      </c>
    </row>
    <row r="191" spans="2:65" s="12" customFormat="1" ht="11.25" x14ac:dyDescent="0.2">
      <c r="B191" s="145"/>
      <c r="D191" s="146" t="s">
        <v>158</v>
      </c>
      <c r="E191" s="147" t="s">
        <v>19</v>
      </c>
      <c r="F191" s="148" t="s">
        <v>288</v>
      </c>
      <c r="H191" s="149">
        <v>78.477000000000004</v>
      </c>
      <c r="I191" s="150"/>
      <c r="L191" s="145"/>
      <c r="M191" s="151"/>
      <c r="U191" s="324"/>
      <c r="V191" s="1" t="str">
        <f t="shared" si="1"/>
        <v/>
      </c>
      <c r="AT191" s="147" t="s">
        <v>158</v>
      </c>
      <c r="AU191" s="147" t="s">
        <v>88</v>
      </c>
      <c r="AV191" s="12" t="s">
        <v>88</v>
      </c>
      <c r="AW191" s="12" t="s">
        <v>36</v>
      </c>
      <c r="AX191" s="12" t="s">
        <v>75</v>
      </c>
      <c r="AY191" s="147" t="s">
        <v>146</v>
      </c>
    </row>
    <row r="192" spans="2:65" s="12" customFormat="1" ht="11.25" x14ac:dyDescent="0.2">
      <c r="B192" s="145"/>
      <c r="D192" s="146" t="s">
        <v>158</v>
      </c>
      <c r="E192" s="147" t="s">
        <v>19</v>
      </c>
      <c r="F192" s="148" t="s">
        <v>289</v>
      </c>
      <c r="H192" s="149">
        <v>-6.44</v>
      </c>
      <c r="I192" s="150"/>
      <c r="L192" s="145"/>
      <c r="M192" s="151"/>
      <c r="U192" s="324"/>
      <c r="V192" s="1" t="str">
        <f t="shared" si="1"/>
        <v/>
      </c>
      <c r="AT192" s="147" t="s">
        <v>158</v>
      </c>
      <c r="AU192" s="147" t="s">
        <v>88</v>
      </c>
      <c r="AV192" s="12" t="s">
        <v>88</v>
      </c>
      <c r="AW192" s="12" t="s">
        <v>36</v>
      </c>
      <c r="AX192" s="12" t="s">
        <v>75</v>
      </c>
      <c r="AY192" s="147" t="s">
        <v>146</v>
      </c>
    </row>
    <row r="193" spans="2:65" s="12" customFormat="1" ht="11.25" x14ac:dyDescent="0.2">
      <c r="B193" s="145"/>
      <c r="D193" s="146" t="s">
        <v>158</v>
      </c>
      <c r="E193" s="147" t="s">
        <v>19</v>
      </c>
      <c r="F193" s="148" t="s">
        <v>290</v>
      </c>
      <c r="H193" s="149">
        <v>-3.452</v>
      </c>
      <c r="I193" s="150"/>
      <c r="L193" s="145"/>
      <c r="M193" s="151"/>
      <c r="U193" s="324"/>
      <c r="V193" s="1" t="str">
        <f t="shared" si="1"/>
        <v/>
      </c>
      <c r="AT193" s="147" t="s">
        <v>158</v>
      </c>
      <c r="AU193" s="147" t="s">
        <v>88</v>
      </c>
      <c r="AV193" s="12" t="s">
        <v>88</v>
      </c>
      <c r="AW193" s="12" t="s">
        <v>36</v>
      </c>
      <c r="AX193" s="12" t="s">
        <v>75</v>
      </c>
      <c r="AY193" s="147" t="s">
        <v>146</v>
      </c>
    </row>
    <row r="194" spans="2:65" s="12" customFormat="1" ht="11.25" x14ac:dyDescent="0.2">
      <c r="B194" s="145"/>
      <c r="D194" s="146" t="s">
        <v>158</v>
      </c>
      <c r="E194" s="147" t="s">
        <v>19</v>
      </c>
      <c r="F194" s="148" t="s">
        <v>291</v>
      </c>
      <c r="H194" s="149">
        <v>1.92</v>
      </c>
      <c r="I194" s="150"/>
      <c r="L194" s="145"/>
      <c r="M194" s="151"/>
      <c r="U194" s="324"/>
      <c r="V194" s="1" t="str">
        <f t="shared" si="1"/>
        <v/>
      </c>
      <c r="AT194" s="147" t="s">
        <v>158</v>
      </c>
      <c r="AU194" s="147" t="s">
        <v>88</v>
      </c>
      <c r="AV194" s="12" t="s">
        <v>88</v>
      </c>
      <c r="AW194" s="12" t="s">
        <v>36</v>
      </c>
      <c r="AX194" s="12" t="s">
        <v>75</v>
      </c>
      <c r="AY194" s="147" t="s">
        <v>146</v>
      </c>
    </row>
    <row r="195" spans="2:65" s="12" customFormat="1" ht="11.25" x14ac:dyDescent="0.2">
      <c r="B195" s="145"/>
      <c r="D195" s="146" t="s">
        <v>158</v>
      </c>
      <c r="E195" s="147" t="s">
        <v>19</v>
      </c>
      <c r="F195" s="148" t="s">
        <v>292</v>
      </c>
      <c r="H195" s="149">
        <v>3.5579999999999998</v>
      </c>
      <c r="I195" s="150"/>
      <c r="L195" s="145"/>
      <c r="M195" s="151"/>
      <c r="U195" s="324"/>
      <c r="V195" s="1" t="str">
        <f t="shared" si="1"/>
        <v/>
      </c>
      <c r="AT195" s="147" t="s">
        <v>158</v>
      </c>
      <c r="AU195" s="147" t="s">
        <v>88</v>
      </c>
      <c r="AV195" s="12" t="s">
        <v>88</v>
      </c>
      <c r="AW195" s="12" t="s">
        <v>36</v>
      </c>
      <c r="AX195" s="12" t="s">
        <v>75</v>
      </c>
      <c r="AY195" s="147" t="s">
        <v>146</v>
      </c>
    </row>
    <row r="196" spans="2:65" s="12" customFormat="1" ht="11.25" x14ac:dyDescent="0.2">
      <c r="B196" s="145"/>
      <c r="D196" s="146" t="s">
        <v>158</v>
      </c>
      <c r="E196" s="147" t="s">
        <v>19</v>
      </c>
      <c r="F196" s="148" t="s">
        <v>293</v>
      </c>
      <c r="H196" s="149">
        <v>66.197999999999993</v>
      </c>
      <c r="I196" s="150"/>
      <c r="L196" s="145"/>
      <c r="M196" s="151"/>
      <c r="U196" s="324"/>
      <c r="V196" s="1" t="str">
        <f t="shared" si="1"/>
        <v/>
      </c>
      <c r="AT196" s="147" t="s">
        <v>158</v>
      </c>
      <c r="AU196" s="147" t="s">
        <v>88</v>
      </c>
      <c r="AV196" s="12" t="s">
        <v>88</v>
      </c>
      <c r="AW196" s="12" t="s">
        <v>36</v>
      </c>
      <c r="AX196" s="12" t="s">
        <v>75</v>
      </c>
      <c r="AY196" s="147" t="s">
        <v>146</v>
      </c>
    </row>
    <row r="197" spans="2:65" s="12" customFormat="1" ht="11.25" x14ac:dyDescent="0.2">
      <c r="B197" s="145"/>
      <c r="D197" s="146" t="s">
        <v>158</v>
      </c>
      <c r="E197" s="147" t="s">
        <v>19</v>
      </c>
      <c r="F197" s="148" t="s">
        <v>290</v>
      </c>
      <c r="H197" s="149">
        <v>-3.452</v>
      </c>
      <c r="I197" s="150"/>
      <c r="L197" s="145"/>
      <c r="M197" s="151"/>
      <c r="U197" s="324"/>
      <c r="V197" s="1" t="str">
        <f t="shared" si="1"/>
        <v/>
      </c>
      <c r="AT197" s="147" t="s">
        <v>158</v>
      </c>
      <c r="AU197" s="147" t="s">
        <v>88</v>
      </c>
      <c r="AV197" s="12" t="s">
        <v>88</v>
      </c>
      <c r="AW197" s="12" t="s">
        <v>36</v>
      </c>
      <c r="AX197" s="12" t="s">
        <v>75</v>
      </c>
      <c r="AY197" s="147" t="s">
        <v>146</v>
      </c>
    </row>
    <row r="198" spans="2:65" s="12" customFormat="1" ht="11.25" x14ac:dyDescent="0.2">
      <c r="B198" s="145"/>
      <c r="D198" s="146" t="s">
        <v>158</v>
      </c>
      <c r="E198" s="147" t="s">
        <v>19</v>
      </c>
      <c r="F198" s="148" t="s">
        <v>294</v>
      </c>
      <c r="H198" s="149">
        <v>-1.845</v>
      </c>
      <c r="I198" s="150"/>
      <c r="L198" s="145"/>
      <c r="M198" s="151"/>
      <c r="U198" s="324"/>
      <c r="V198" s="1" t="str">
        <f t="shared" si="1"/>
        <v/>
      </c>
      <c r="AT198" s="147" t="s">
        <v>158</v>
      </c>
      <c r="AU198" s="147" t="s">
        <v>88</v>
      </c>
      <c r="AV198" s="12" t="s">
        <v>88</v>
      </c>
      <c r="AW198" s="12" t="s">
        <v>36</v>
      </c>
      <c r="AX198" s="12" t="s">
        <v>75</v>
      </c>
      <c r="AY198" s="147" t="s">
        <v>146</v>
      </c>
    </row>
    <row r="199" spans="2:65" s="12" customFormat="1" ht="11.25" x14ac:dyDescent="0.2">
      <c r="B199" s="145"/>
      <c r="D199" s="146" t="s">
        <v>158</v>
      </c>
      <c r="E199" s="147" t="s">
        <v>19</v>
      </c>
      <c r="F199" s="148" t="s">
        <v>295</v>
      </c>
      <c r="H199" s="149">
        <v>-2.1</v>
      </c>
      <c r="I199" s="150"/>
      <c r="L199" s="145"/>
      <c r="M199" s="151"/>
      <c r="U199" s="324"/>
      <c r="V199" s="1" t="str">
        <f t="shared" si="1"/>
        <v/>
      </c>
      <c r="AT199" s="147" t="s">
        <v>158</v>
      </c>
      <c r="AU199" s="147" t="s">
        <v>88</v>
      </c>
      <c r="AV199" s="12" t="s">
        <v>88</v>
      </c>
      <c r="AW199" s="12" t="s">
        <v>36</v>
      </c>
      <c r="AX199" s="12" t="s">
        <v>75</v>
      </c>
      <c r="AY199" s="147" t="s">
        <v>146</v>
      </c>
    </row>
    <row r="200" spans="2:65" s="12" customFormat="1" ht="11.25" x14ac:dyDescent="0.2">
      <c r="B200" s="145"/>
      <c r="D200" s="146" t="s">
        <v>158</v>
      </c>
      <c r="E200" s="147" t="s">
        <v>19</v>
      </c>
      <c r="F200" s="148" t="s">
        <v>296</v>
      </c>
      <c r="H200" s="149">
        <v>1.196</v>
      </c>
      <c r="I200" s="150"/>
      <c r="L200" s="145"/>
      <c r="M200" s="151"/>
      <c r="U200" s="324"/>
      <c r="V200" s="1" t="str">
        <f t="shared" si="1"/>
        <v/>
      </c>
      <c r="AT200" s="147" t="s">
        <v>158</v>
      </c>
      <c r="AU200" s="147" t="s">
        <v>88</v>
      </c>
      <c r="AV200" s="12" t="s">
        <v>88</v>
      </c>
      <c r="AW200" s="12" t="s">
        <v>36</v>
      </c>
      <c r="AX200" s="12" t="s">
        <v>75</v>
      </c>
      <c r="AY200" s="147" t="s">
        <v>146</v>
      </c>
    </row>
    <row r="201" spans="2:65" s="14" customFormat="1" ht="11.25" x14ac:dyDescent="0.2">
      <c r="B201" s="158"/>
      <c r="D201" s="146" t="s">
        <v>158</v>
      </c>
      <c r="E201" s="159" t="s">
        <v>19</v>
      </c>
      <c r="F201" s="160" t="s">
        <v>297</v>
      </c>
      <c r="H201" s="159" t="s">
        <v>19</v>
      </c>
      <c r="I201" s="161"/>
      <c r="L201" s="158"/>
      <c r="M201" s="162"/>
      <c r="U201" s="326"/>
      <c r="V201" s="1" t="str">
        <f t="shared" si="1"/>
        <v/>
      </c>
      <c r="AT201" s="159" t="s">
        <v>158</v>
      </c>
      <c r="AU201" s="159" t="s">
        <v>88</v>
      </c>
      <c r="AV201" s="14" t="s">
        <v>82</v>
      </c>
      <c r="AW201" s="14" t="s">
        <v>36</v>
      </c>
      <c r="AX201" s="14" t="s">
        <v>75</v>
      </c>
      <c r="AY201" s="159" t="s">
        <v>146</v>
      </c>
    </row>
    <row r="202" spans="2:65" s="12" customFormat="1" ht="11.25" x14ac:dyDescent="0.2">
      <c r="B202" s="145"/>
      <c r="D202" s="146" t="s">
        <v>158</v>
      </c>
      <c r="E202" s="147" t="s">
        <v>19</v>
      </c>
      <c r="F202" s="148" t="s">
        <v>298</v>
      </c>
      <c r="H202" s="149">
        <v>-40.390999999999998</v>
      </c>
      <c r="I202" s="150"/>
      <c r="L202" s="145"/>
      <c r="M202" s="151"/>
      <c r="U202" s="324"/>
      <c r="V202" s="1" t="str">
        <f t="shared" si="1"/>
        <v/>
      </c>
      <c r="AT202" s="147" t="s">
        <v>158</v>
      </c>
      <c r="AU202" s="147" t="s">
        <v>88</v>
      </c>
      <c r="AV202" s="12" t="s">
        <v>88</v>
      </c>
      <c r="AW202" s="12" t="s">
        <v>36</v>
      </c>
      <c r="AX202" s="12" t="s">
        <v>75</v>
      </c>
      <c r="AY202" s="147" t="s">
        <v>146</v>
      </c>
    </row>
    <row r="203" spans="2:65" s="12" customFormat="1" ht="11.25" x14ac:dyDescent="0.2">
      <c r="B203" s="145"/>
      <c r="D203" s="146" t="s">
        <v>158</v>
      </c>
      <c r="E203" s="147" t="s">
        <v>19</v>
      </c>
      <c r="F203" s="148" t="s">
        <v>299</v>
      </c>
      <c r="H203" s="149">
        <v>-9.1690000000000005</v>
      </c>
      <c r="I203" s="150"/>
      <c r="L203" s="145"/>
      <c r="M203" s="151"/>
      <c r="U203" s="324"/>
      <c r="V203" s="1" t="str">
        <f t="shared" si="1"/>
        <v/>
      </c>
      <c r="AT203" s="147" t="s">
        <v>158</v>
      </c>
      <c r="AU203" s="147" t="s">
        <v>88</v>
      </c>
      <c r="AV203" s="12" t="s">
        <v>88</v>
      </c>
      <c r="AW203" s="12" t="s">
        <v>36</v>
      </c>
      <c r="AX203" s="12" t="s">
        <v>75</v>
      </c>
      <c r="AY203" s="147" t="s">
        <v>146</v>
      </c>
    </row>
    <row r="204" spans="2:65" s="13" customFormat="1" ht="11.25" x14ac:dyDescent="0.2">
      <c r="B204" s="152"/>
      <c r="D204" s="146" t="s">
        <v>158</v>
      </c>
      <c r="E204" s="153" t="s">
        <v>19</v>
      </c>
      <c r="F204" s="154" t="s">
        <v>160</v>
      </c>
      <c r="H204" s="155">
        <v>84.500000000000043</v>
      </c>
      <c r="I204" s="156"/>
      <c r="L204" s="152"/>
      <c r="M204" s="157"/>
      <c r="U204" s="325"/>
      <c r="V204" s="1" t="str">
        <f t="shared" si="1"/>
        <v/>
      </c>
      <c r="AT204" s="153" t="s">
        <v>158</v>
      </c>
      <c r="AU204" s="153" t="s">
        <v>88</v>
      </c>
      <c r="AV204" s="13" t="s">
        <v>154</v>
      </c>
      <c r="AW204" s="13" t="s">
        <v>36</v>
      </c>
      <c r="AX204" s="13" t="s">
        <v>82</v>
      </c>
      <c r="AY204" s="153" t="s">
        <v>146</v>
      </c>
    </row>
    <row r="205" spans="2:65" s="1" customFormat="1" ht="24.2" customHeight="1" x14ac:dyDescent="0.2">
      <c r="B205" s="32"/>
      <c r="C205" s="128" t="s">
        <v>300</v>
      </c>
      <c r="D205" s="128" t="s">
        <v>149</v>
      </c>
      <c r="E205" s="129" t="s">
        <v>301</v>
      </c>
      <c r="F205" s="130" t="s">
        <v>302</v>
      </c>
      <c r="G205" s="131" t="s">
        <v>170</v>
      </c>
      <c r="H205" s="132">
        <v>48.68</v>
      </c>
      <c r="I205" s="133"/>
      <c r="J205" s="134">
        <f>ROUND(I205*H205,2)</f>
        <v>0</v>
      </c>
      <c r="K205" s="130" t="s">
        <v>153</v>
      </c>
      <c r="L205" s="32"/>
      <c r="M205" s="135" t="s">
        <v>19</v>
      </c>
      <c r="N205" s="136" t="s">
        <v>47</v>
      </c>
      <c r="P205" s="137">
        <f>O205*H205</f>
        <v>0</v>
      </c>
      <c r="Q205" s="137">
        <v>0</v>
      </c>
      <c r="R205" s="137">
        <f>Q205*H205</f>
        <v>0</v>
      </c>
      <c r="S205" s="137">
        <v>0.01</v>
      </c>
      <c r="T205" s="137">
        <f>S205*H205</f>
        <v>0.48680000000000001</v>
      </c>
      <c r="U205" s="322" t="s">
        <v>19</v>
      </c>
      <c r="V205" s="1" t="str">
        <f t="shared" si="1"/>
        <v/>
      </c>
      <c r="AR205" s="139" t="s">
        <v>154</v>
      </c>
      <c r="AT205" s="139" t="s">
        <v>149</v>
      </c>
      <c r="AU205" s="139" t="s">
        <v>88</v>
      </c>
      <c r="AY205" s="17" t="s">
        <v>146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88</v>
      </c>
      <c r="BK205" s="140">
        <f>ROUND(I205*H205,2)</f>
        <v>0</v>
      </c>
      <c r="BL205" s="17" t="s">
        <v>154</v>
      </c>
      <c r="BM205" s="139" t="s">
        <v>303</v>
      </c>
    </row>
    <row r="206" spans="2:65" s="1" customFormat="1" ht="11.25" x14ac:dyDescent="0.2">
      <c r="B206" s="32"/>
      <c r="D206" s="141" t="s">
        <v>156</v>
      </c>
      <c r="F206" s="142" t="s">
        <v>304</v>
      </c>
      <c r="I206" s="143"/>
      <c r="L206" s="32"/>
      <c r="M206" s="144"/>
      <c r="U206" s="323"/>
      <c r="V206" s="1" t="str">
        <f t="shared" si="1"/>
        <v/>
      </c>
      <c r="AT206" s="17" t="s">
        <v>156</v>
      </c>
      <c r="AU206" s="17" t="s">
        <v>88</v>
      </c>
    </row>
    <row r="207" spans="2:65" s="14" customFormat="1" ht="11.25" x14ac:dyDescent="0.2">
      <c r="B207" s="158"/>
      <c r="D207" s="146" t="s">
        <v>158</v>
      </c>
      <c r="E207" s="159" t="s">
        <v>19</v>
      </c>
      <c r="F207" s="160" t="s">
        <v>287</v>
      </c>
      <c r="H207" s="159" t="s">
        <v>19</v>
      </c>
      <c r="I207" s="161"/>
      <c r="L207" s="158"/>
      <c r="M207" s="162"/>
      <c r="U207" s="326"/>
      <c r="V207" s="1" t="str">
        <f t="shared" si="1"/>
        <v/>
      </c>
      <c r="AT207" s="159" t="s">
        <v>158</v>
      </c>
      <c r="AU207" s="159" t="s">
        <v>88</v>
      </c>
      <c r="AV207" s="14" t="s">
        <v>82</v>
      </c>
      <c r="AW207" s="14" t="s">
        <v>36</v>
      </c>
      <c r="AX207" s="14" t="s">
        <v>75</v>
      </c>
      <c r="AY207" s="159" t="s">
        <v>146</v>
      </c>
    </row>
    <row r="208" spans="2:65" s="12" customFormat="1" ht="11.25" x14ac:dyDescent="0.2">
      <c r="B208" s="145"/>
      <c r="D208" s="146" t="s">
        <v>158</v>
      </c>
      <c r="E208" s="147" t="s">
        <v>19</v>
      </c>
      <c r="F208" s="148" t="s">
        <v>305</v>
      </c>
      <c r="H208" s="149">
        <v>29.01</v>
      </c>
      <c r="I208" s="150"/>
      <c r="L208" s="145"/>
      <c r="M208" s="151"/>
      <c r="U208" s="324"/>
      <c r="V208" s="1" t="str">
        <f t="shared" si="1"/>
        <v/>
      </c>
      <c r="AT208" s="147" t="s">
        <v>158</v>
      </c>
      <c r="AU208" s="147" t="s">
        <v>88</v>
      </c>
      <c r="AV208" s="12" t="s">
        <v>88</v>
      </c>
      <c r="AW208" s="12" t="s">
        <v>36</v>
      </c>
      <c r="AX208" s="12" t="s">
        <v>75</v>
      </c>
      <c r="AY208" s="147" t="s">
        <v>146</v>
      </c>
    </row>
    <row r="209" spans="2:65" s="12" customFormat="1" ht="11.25" x14ac:dyDescent="0.2">
      <c r="B209" s="145"/>
      <c r="D209" s="146" t="s">
        <v>158</v>
      </c>
      <c r="E209" s="147" t="s">
        <v>19</v>
      </c>
      <c r="F209" s="148" t="s">
        <v>306</v>
      </c>
      <c r="H209" s="149">
        <v>19.04</v>
      </c>
      <c r="I209" s="150"/>
      <c r="L209" s="145"/>
      <c r="M209" s="151"/>
      <c r="U209" s="324"/>
      <c r="V209" s="1" t="str">
        <f t="shared" si="1"/>
        <v/>
      </c>
      <c r="AT209" s="147" t="s">
        <v>158</v>
      </c>
      <c r="AU209" s="147" t="s">
        <v>88</v>
      </c>
      <c r="AV209" s="12" t="s">
        <v>88</v>
      </c>
      <c r="AW209" s="12" t="s">
        <v>36</v>
      </c>
      <c r="AX209" s="12" t="s">
        <v>75</v>
      </c>
      <c r="AY209" s="147" t="s">
        <v>146</v>
      </c>
    </row>
    <row r="210" spans="2:65" s="12" customFormat="1" ht="11.25" x14ac:dyDescent="0.2">
      <c r="B210" s="145"/>
      <c r="D210" s="146" t="s">
        <v>158</v>
      </c>
      <c r="E210" s="147" t="s">
        <v>19</v>
      </c>
      <c r="F210" s="148" t="s">
        <v>307</v>
      </c>
      <c r="H210" s="149">
        <v>0.63</v>
      </c>
      <c r="I210" s="150"/>
      <c r="L210" s="145"/>
      <c r="M210" s="151"/>
      <c r="U210" s="324"/>
      <c r="V210" s="1" t="str">
        <f t="shared" si="1"/>
        <v/>
      </c>
      <c r="AT210" s="147" t="s">
        <v>158</v>
      </c>
      <c r="AU210" s="147" t="s">
        <v>88</v>
      </c>
      <c r="AV210" s="12" t="s">
        <v>88</v>
      </c>
      <c r="AW210" s="12" t="s">
        <v>36</v>
      </c>
      <c r="AX210" s="12" t="s">
        <v>75</v>
      </c>
      <c r="AY210" s="147" t="s">
        <v>146</v>
      </c>
    </row>
    <row r="211" spans="2:65" s="13" customFormat="1" ht="11.25" x14ac:dyDescent="0.2">
      <c r="B211" s="152"/>
      <c r="D211" s="146" t="s">
        <v>158</v>
      </c>
      <c r="E211" s="153" t="s">
        <v>19</v>
      </c>
      <c r="F211" s="154" t="s">
        <v>160</v>
      </c>
      <c r="H211" s="155">
        <v>48.68</v>
      </c>
      <c r="I211" s="156"/>
      <c r="L211" s="152"/>
      <c r="M211" s="157"/>
      <c r="U211" s="325"/>
      <c r="V211" s="1" t="str">
        <f t="shared" si="1"/>
        <v/>
      </c>
      <c r="AT211" s="153" t="s">
        <v>158</v>
      </c>
      <c r="AU211" s="153" t="s">
        <v>88</v>
      </c>
      <c r="AV211" s="13" t="s">
        <v>154</v>
      </c>
      <c r="AW211" s="13" t="s">
        <v>36</v>
      </c>
      <c r="AX211" s="13" t="s">
        <v>82</v>
      </c>
      <c r="AY211" s="153" t="s">
        <v>146</v>
      </c>
    </row>
    <row r="212" spans="2:65" s="1" customFormat="1" ht="24.2" customHeight="1" x14ac:dyDescent="0.2">
      <c r="B212" s="32"/>
      <c r="C212" s="128" t="s">
        <v>308</v>
      </c>
      <c r="D212" s="128" t="s">
        <v>149</v>
      </c>
      <c r="E212" s="129" t="s">
        <v>309</v>
      </c>
      <c r="F212" s="130" t="s">
        <v>310</v>
      </c>
      <c r="G212" s="131" t="s">
        <v>170</v>
      </c>
      <c r="H212" s="132">
        <v>3.69</v>
      </c>
      <c r="I212" s="133"/>
      <c r="J212" s="134">
        <f>ROUND(I212*H212,2)</f>
        <v>0</v>
      </c>
      <c r="K212" s="130" t="s">
        <v>153</v>
      </c>
      <c r="L212" s="32"/>
      <c r="M212" s="135" t="s">
        <v>19</v>
      </c>
      <c r="N212" s="136" t="s">
        <v>47</v>
      </c>
      <c r="P212" s="137">
        <f>O212*H212</f>
        <v>0</v>
      </c>
      <c r="Q212" s="137">
        <v>0</v>
      </c>
      <c r="R212" s="137">
        <f>Q212*H212</f>
        <v>0</v>
      </c>
      <c r="S212" s="137">
        <v>7.5999999999999998E-2</v>
      </c>
      <c r="T212" s="137">
        <f>S212*H212</f>
        <v>0.28043999999999997</v>
      </c>
      <c r="U212" s="322" t="s">
        <v>19</v>
      </c>
      <c r="V212" s="1" t="str">
        <f t="shared" si="1"/>
        <v/>
      </c>
      <c r="AR212" s="139" t="s">
        <v>154</v>
      </c>
      <c r="AT212" s="139" t="s">
        <v>149</v>
      </c>
      <c r="AU212" s="139" t="s">
        <v>88</v>
      </c>
      <c r="AY212" s="17" t="s">
        <v>146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7" t="s">
        <v>88</v>
      </c>
      <c r="BK212" s="140">
        <f>ROUND(I212*H212,2)</f>
        <v>0</v>
      </c>
      <c r="BL212" s="17" t="s">
        <v>154</v>
      </c>
      <c r="BM212" s="139" t="s">
        <v>311</v>
      </c>
    </row>
    <row r="213" spans="2:65" s="1" customFormat="1" ht="11.25" x14ac:dyDescent="0.2">
      <c r="B213" s="32"/>
      <c r="D213" s="141" t="s">
        <v>156</v>
      </c>
      <c r="F213" s="142" t="s">
        <v>312</v>
      </c>
      <c r="I213" s="143"/>
      <c r="L213" s="32"/>
      <c r="M213" s="144"/>
      <c r="U213" s="323"/>
      <c r="V213" s="1" t="str">
        <f t="shared" si="1"/>
        <v/>
      </c>
      <c r="AT213" s="17" t="s">
        <v>156</v>
      </c>
      <c r="AU213" s="17" t="s">
        <v>88</v>
      </c>
    </row>
    <row r="214" spans="2:65" s="12" customFormat="1" ht="11.25" x14ac:dyDescent="0.2">
      <c r="B214" s="145"/>
      <c r="D214" s="146" t="s">
        <v>158</v>
      </c>
      <c r="E214" s="147" t="s">
        <v>19</v>
      </c>
      <c r="F214" s="148" t="s">
        <v>313</v>
      </c>
      <c r="H214" s="149">
        <v>3.69</v>
      </c>
      <c r="I214" s="150"/>
      <c r="L214" s="145"/>
      <c r="M214" s="151"/>
      <c r="U214" s="324"/>
      <c r="V214" s="1" t="str">
        <f t="shared" si="1"/>
        <v/>
      </c>
      <c r="AT214" s="147" t="s">
        <v>158</v>
      </c>
      <c r="AU214" s="147" t="s">
        <v>88</v>
      </c>
      <c r="AV214" s="12" t="s">
        <v>88</v>
      </c>
      <c r="AW214" s="12" t="s">
        <v>36</v>
      </c>
      <c r="AX214" s="12" t="s">
        <v>75</v>
      </c>
      <c r="AY214" s="147" t="s">
        <v>146</v>
      </c>
    </row>
    <row r="215" spans="2:65" s="13" customFormat="1" ht="11.25" x14ac:dyDescent="0.2">
      <c r="B215" s="152"/>
      <c r="D215" s="146" t="s">
        <v>158</v>
      </c>
      <c r="E215" s="153" t="s">
        <v>19</v>
      </c>
      <c r="F215" s="154" t="s">
        <v>160</v>
      </c>
      <c r="H215" s="155">
        <v>3.69</v>
      </c>
      <c r="I215" s="156"/>
      <c r="L215" s="152"/>
      <c r="M215" s="157"/>
      <c r="U215" s="325"/>
      <c r="V215" s="1" t="str">
        <f t="shared" si="1"/>
        <v/>
      </c>
      <c r="AT215" s="153" t="s">
        <v>158</v>
      </c>
      <c r="AU215" s="153" t="s">
        <v>88</v>
      </c>
      <c r="AV215" s="13" t="s">
        <v>154</v>
      </c>
      <c r="AW215" s="13" t="s">
        <v>36</v>
      </c>
      <c r="AX215" s="13" t="s">
        <v>82</v>
      </c>
      <c r="AY215" s="153" t="s">
        <v>146</v>
      </c>
    </row>
    <row r="216" spans="2:65" s="1" customFormat="1" ht="24.2" customHeight="1" x14ac:dyDescent="0.2">
      <c r="B216" s="32"/>
      <c r="C216" s="128" t="s">
        <v>314</v>
      </c>
      <c r="D216" s="128" t="s">
        <v>149</v>
      </c>
      <c r="E216" s="129" t="s">
        <v>315</v>
      </c>
      <c r="F216" s="130" t="s">
        <v>316</v>
      </c>
      <c r="G216" s="131" t="s">
        <v>170</v>
      </c>
      <c r="H216" s="132">
        <v>3.452</v>
      </c>
      <c r="I216" s="133"/>
      <c r="J216" s="134">
        <f>ROUND(I216*H216,2)</f>
        <v>0</v>
      </c>
      <c r="K216" s="130" t="s">
        <v>153</v>
      </c>
      <c r="L216" s="32"/>
      <c r="M216" s="135" t="s">
        <v>19</v>
      </c>
      <c r="N216" s="136" t="s">
        <v>47</v>
      </c>
      <c r="P216" s="137">
        <f>O216*H216</f>
        <v>0</v>
      </c>
      <c r="Q216" s="137">
        <v>0</v>
      </c>
      <c r="R216" s="137">
        <f>Q216*H216</f>
        <v>0</v>
      </c>
      <c r="S216" s="137">
        <v>6.3E-2</v>
      </c>
      <c r="T216" s="137">
        <f>S216*H216</f>
        <v>0.217476</v>
      </c>
      <c r="U216" s="322" t="s">
        <v>19</v>
      </c>
      <c r="V216" s="1" t="str">
        <f t="shared" si="1"/>
        <v/>
      </c>
      <c r="AR216" s="139" t="s">
        <v>154</v>
      </c>
      <c r="AT216" s="139" t="s">
        <v>149</v>
      </c>
      <c r="AU216" s="139" t="s">
        <v>88</v>
      </c>
      <c r="AY216" s="17" t="s">
        <v>146</v>
      </c>
      <c r="BE216" s="140">
        <f>IF(N216="základní",J216,0)</f>
        <v>0</v>
      </c>
      <c r="BF216" s="140">
        <f>IF(N216="snížená",J216,0)</f>
        <v>0</v>
      </c>
      <c r="BG216" s="140">
        <f>IF(N216="zákl. přenesená",J216,0)</f>
        <v>0</v>
      </c>
      <c r="BH216" s="140">
        <f>IF(N216="sníž. přenesená",J216,0)</f>
        <v>0</v>
      </c>
      <c r="BI216" s="140">
        <f>IF(N216="nulová",J216,0)</f>
        <v>0</v>
      </c>
      <c r="BJ216" s="17" t="s">
        <v>88</v>
      </c>
      <c r="BK216" s="140">
        <f>ROUND(I216*H216,2)</f>
        <v>0</v>
      </c>
      <c r="BL216" s="17" t="s">
        <v>154</v>
      </c>
      <c r="BM216" s="139" t="s">
        <v>317</v>
      </c>
    </row>
    <row r="217" spans="2:65" s="1" customFormat="1" ht="11.25" x14ac:dyDescent="0.2">
      <c r="B217" s="32"/>
      <c r="D217" s="141" t="s">
        <v>156</v>
      </c>
      <c r="F217" s="142" t="s">
        <v>318</v>
      </c>
      <c r="I217" s="143"/>
      <c r="L217" s="32"/>
      <c r="M217" s="144"/>
      <c r="U217" s="323"/>
      <c r="V217" s="1" t="str">
        <f t="shared" si="1"/>
        <v/>
      </c>
      <c r="AT217" s="17" t="s">
        <v>156</v>
      </c>
      <c r="AU217" s="17" t="s">
        <v>88</v>
      </c>
    </row>
    <row r="218" spans="2:65" s="12" customFormat="1" ht="11.25" x14ac:dyDescent="0.2">
      <c r="B218" s="145"/>
      <c r="D218" s="146" t="s">
        <v>158</v>
      </c>
      <c r="E218" s="147" t="s">
        <v>19</v>
      </c>
      <c r="F218" s="148" t="s">
        <v>319</v>
      </c>
      <c r="H218" s="149">
        <v>3.452</v>
      </c>
      <c r="I218" s="150"/>
      <c r="L218" s="145"/>
      <c r="M218" s="151"/>
      <c r="U218" s="324"/>
      <c r="V218" s="1" t="str">
        <f t="shared" si="1"/>
        <v/>
      </c>
      <c r="AT218" s="147" t="s">
        <v>158</v>
      </c>
      <c r="AU218" s="147" t="s">
        <v>88</v>
      </c>
      <c r="AV218" s="12" t="s">
        <v>88</v>
      </c>
      <c r="AW218" s="12" t="s">
        <v>36</v>
      </c>
      <c r="AX218" s="12" t="s">
        <v>75</v>
      </c>
      <c r="AY218" s="147" t="s">
        <v>146</v>
      </c>
    </row>
    <row r="219" spans="2:65" s="13" customFormat="1" ht="11.25" x14ac:dyDescent="0.2">
      <c r="B219" s="152"/>
      <c r="D219" s="146" t="s">
        <v>158</v>
      </c>
      <c r="E219" s="153" t="s">
        <v>19</v>
      </c>
      <c r="F219" s="154" t="s">
        <v>160</v>
      </c>
      <c r="H219" s="155">
        <v>3.452</v>
      </c>
      <c r="I219" s="156"/>
      <c r="L219" s="152"/>
      <c r="M219" s="157"/>
      <c r="U219" s="325"/>
      <c r="V219" s="1" t="str">
        <f t="shared" si="1"/>
        <v/>
      </c>
      <c r="AT219" s="153" t="s">
        <v>158</v>
      </c>
      <c r="AU219" s="153" t="s">
        <v>88</v>
      </c>
      <c r="AV219" s="13" t="s">
        <v>154</v>
      </c>
      <c r="AW219" s="13" t="s">
        <v>36</v>
      </c>
      <c r="AX219" s="13" t="s">
        <v>82</v>
      </c>
      <c r="AY219" s="153" t="s">
        <v>146</v>
      </c>
    </row>
    <row r="220" spans="2:65" s="1" customFormat="1" ht="16.5" customHeight="1" x14ac:dyDescent="0.2">
      <c r="B220" s="32"/>
      <c r="C220" s="128" t="s">
        <v>320</v>
      </c>
      <c r="D220" s="128" t="s">
        <v>149</v>
      </c>
      <c r="E220" s="129" t="s">
        <v>321</v>
      </c>
      <c r="F220" s="130" t="s">
        <v>322</v>
      </c>
      <c r="G220" s="131" t="s">
        <v>170</v>
      </c>
      <c r="H220" s="132">
        <v>47.02</v>
      </c>
      <c r="I220" s="133"/>
      <c r="J220" s="134">
        <f>ROUND(I220*H220,2)</f>
        <v>0</v>
      </c>
      <c r="K220" s="130" t="s">
        <v>19</v>
      </c>
      <c r="L220" s="32"/>
      <c r="M220" s="135" t="s">
        <v>19</v>
      </c>
      <c r="N220" s="136" t="s">
        <v>47</v>
      </c>
      <c r="P220" s="137">
        <f>O220*H220</f>
        <v>0</v>
      </c>
      <c r="Q220" s="137">
        <v>0</v>
      </c>
      <c r="R220" s="137">
        <f>Q220*H220</f>
        <v>0</v>
      </c>
      <c r="S220" s="137">
        <v>0</v>
      </c>
      <c r="T220" s="137">
        <f>S220*H220</f>
        <v>0</v>
      </c>
      <c r="U220" s="322" t="s">
        <v>19</v>
      </c>
      <c r="V220" s="1" t="str">
        <f t="shared" si="1"/>
        <v/>
      </c>
      <c r="AR220" s="139" t="s">
        <v>154</v>
      </c>
      <c r="AT220" s="139" t="s">
        <v>149</v>
      </c>
      <c r="AU220" s="139" t="s">
        <v>88</v>
      </c>
      <c r="AY220" s="17" t="s">
        <v>146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7" t="s">
        <v>88</v>
      </c>
      <c r="BK220" s="140">
        <f>ROUND(I220*H220,2)</f>
        <v>0</v>
      </c>
      <c r="BL220" s="17" t="s">
        <v>154</v>
      </c>
      <c r="BM220" s="139" t="s">
        <v>323</v>
      </c>
    </row>
    <row r="221" spans="2:65" s="14" customFormat="1" ht="11.25" x14ac:dyDescent="0.2">
      <c r="B221" s="158"/>
      <c r="D221" s="146" t="s">
        <v>158</v>
      </c>
      <c r="E221" s="159" t="s">
        <v>19</v>
      </c>
      <c r="F221" s="160" t="s">
        <v>287</v>
      </c>
      <c r="H221" s="159" t="s">
        <v>19</v>
      </c>
      <c r="I221" s="161"/>
      <c r="L221" s="158"/>
      <c r="M221" s="162"/>
      <c r="U221" s="326"/>
      <c r="V221" s="1" t="str">
        <f t="shared" si="1"/>
        <v/>
      </c>
      <c r="AT221" s="159" t="s">
        <v>158</v>
      </c>
      <c r="AU221" s="159" t="s">
        <v>88</v>
      </c>
      <c r="AV221" s="14" t="s">
        <v>82</v>
      </c>
      <c r="AW221" s="14" t="s">
        <v>36</v>
      </c>
      <c r="AX221" s="14" t="s">
        <v>75</v>
      </c>
      <c r="AY221" s="159" t="s">
        <v>146</v>
      </c>
    </row>
    <row r="222" spans="2:65" s="12" customFormat="1" ht="11.25" x14ac:dyDescent="0.2">
      <c r="B222" s="145"/>
      <c r="D222" s="146" t="s">
        <v>158</v>
      </c>
      <c r="E222" s="147" t="s">
        <v>19</v>
      </c>
      <c r="F222" s="148" t="s">
        <v>324</v>
      </c>
      <c r="H222" s="149">
        <v>47.02</v>
      </c>
      <c r="I222" s="150"/>
      <c r="L222" s="145"/>
      <c r="M222" s="151"/>
      <c r="U222" s="324"/>
      <c r="V222" s="1" t="str">
        <f t="shared" si="1"/>
        <v/>
      </c>
      <c r="AT222" s="147" t="s">
        <v>158</v>
      </c>
      <c r="AU222" s="147" t="s">
        <v>88</v>
      </c>
      <c r="AV222" s="12" t="s">
        <v>88</v>
      </c>
      <c r="AW222" s="12" t="s">
        <v>36</v>
      </c>
      <c r="AX222" s="12" t="s">
        <v>75</v>
      </c>
      <c r="AY222" s="147" t="s">
        <v>146</v>
      </c>
    </row>
    <row r="223" spans="2:65" s="13" customFormat="1" ht="11.25" x14ac:dyDescent="0.2">
      <c r="B223" s="152"/>
      <c r="D223" s="146" t="s">
        <v>158</v>
      </c>
      <c r="E223" s="153" t="s">
        <v>19</v>
      </c>
      <c r="F223" s="154" t="s">
        <v>160</v>
      </c>
      <c r="H223" s="155">
        <v>47.02</v>
      </c>
      <c r="I223" s="156"/>
      <c r="L223" s="152"/>
      <c r="M223" s="157"/>
      <c r="U223" s="325"/>
      <c r="V223" s="1" t="str">
        <f t="shared" si="1"/>
        <v/>
      </c>
      <c r="AT223" s="153" t="s">
        <v>158</v>
      </c>
      <c r="AU223" s="153" t="s">
        <v>88</v>
      </c>
      <c r="AV223" s="13" t="s">
        <v>154</v>
      </c>
      <c r="AW223" s="13" t="s">
        <v>36</v>
      </c>
      <c r="AX223" s="13" t="s">
        <v>82</v>
      </c>
      <c r="AY223" s="153" t="s">
        <v>146</v>
      </c>
    </row>
    <row r="224" spans="2:65" s="1" customFormat="1" ht="24.2" customHeight="1" x14ac:dyDescent="0.2">
      <c r="B224" s="32"/>
      <c r="C224" s="128" t="s">
        <v>325</v>
      </c>
      <c r="D224" s="128" t="s">
        <v>149</v>
      </c>
      <c r="E224" s="129" t="s">
        <v>326</v>
      </c>
      <c r="F224" s="130" t="s">
        <v>327</v>
      </c>
      <c r="G224" s="131" t="s">
        <v>170</v>
      </c>
      <c r="H224" s="132">
        <v>107.02</v>
      </c>
      <c r="I224" s="133"/>
      <c r="J224" s="134">
        <f>ROUND(I224*H224,2)</f>
        <v>0</v>
      </c>
      <c r="K224" s="130" t="s">
        <v>153</v>
      </c>
      <c r="L224" s="32"/>
      <c r="M224" s="135" t="s">
        <v>19</v>
      </c>
      <c r="N224" s="136" t="s">
        <v>47</v>
      </c>
      <c r="P224" s="137">
        <f>O224*H224</f>
        <v>0</v>
      </c>
      <c r="Q224" s="137">
        <v>4.0000000000000003E-5</v>
      </c>
      <c r="R224" s="137">
        <f>Q224*H224</f>
        <v>4.2808000000000004E-3</v>
      </c>
      <c r="S224" s="137">
        <v>0</v>
      </c>
      <c r="T224" s="137">
        <f>S224*H224</f>
        <v>0</v>
      </c>
      <c r="U224" s="322" t="s">
        <v>19</v>
      </c>
      <c r="V224" s="1" t="str">
        <f t="shared" si="1"/>
        <v/>
      </c>
      <c r="AR224" s="139" t="s">
        <v>154</v>
      </c>
      <c r="AT224" s="139" t="s">
        <v>149</v>
      </c>
      <c r="AU224" s="139" t="s">
        <v>88</v>
      </c>
      <c r="AY224" s="17" t="s">
        <v>146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7" t="s">
        <v>88</v>
      </c>
      <c r="BK224" s="140">
        <f>ROUND(I224*H224,2)</f>
        <v>0</v>
      </c>
      <c r="BL224" s="17" t="s">
        <v>154</v>
      </c>
      <c r="BM224" s="139" t="s">
        <v>328</v>
      </c>
    </row>
    <row r="225" spans="2:65" s="1" customFormat="1" ht="11.25" x14ac:dyDescent="0.2">
      <c r="B225" s="32"/>
      <c r="D225" s="141" t="s">
        <v>156</v>
      </c>
      <c r="F225" s="142" t="s">
        <v>329</v>
      </c>
      <c r="I225" s="143"/>
      <c r="L225" s="32"/>
      <c r="M225" s="144"/>
      <c r="U225" s="323"/>
      <c r="V225" s="1" t="str">
        <f t="shared" si="1"/>
        <v/>
      </c>
      <c r="AT225" s="17" t="s">
        <v>156</v>
      </c>
      <c r="AU225" s="17" t="s">
        <v>88</v>
      </c>
    </row>
    <row r="226" spans="2:65" s="12" customFormat="1" ht="11.25" x14ac:dyDescent="0.2">
      <c r="B226" s="145"/>
      <c r="D226" s="146" t="s">
        <v>158</v>
      </c>
      <c r="E226" s="147" t="s">
        <v>19</v>
      </c>
      <c r="F226" s="148" t="s">
        <v>330</v>
      </c>
      <c r="H226" s="149">
        <v>47.02</v>
      </c>
      <c r="I226" s="150"/>
      <c r="L226" s="145"/>
      <c r="M226" s="151"/>
      <c r="U226" s="324"/>
      <c r="V226" s="1" t="str">
        <f t="shared" si="1"/>
        <v/>
      </c>
      <c r="AT226" s="147" t="s">
        <v>158</v>
      </c>
      <c r="AU226" s="147" t="s">
        <v>88</v>
      </c>
      <c r="AV226" s="12" t="s">
        <v>88</v>
      </c>
      <c r="AW226" s="12" t="s">
        <v>36</v>
      </c>
      <c r="AX226" s="12" t="s">
        <v>75</v>
      </c>
      <c r="AY226" s="147" t="s">
        <v>146</v>
      </c>
    </row>
    <row r="227" spans="2:65" s="12" customFormat="1" ht="11.25" x14ac:dyDescent="0.2">
      <c r="B227" s="145"/>
      <c r="D227" s="146" t="s">
        <v>158</v>
      </c>
      <c r="E227" s="147" t="s">
        <v>19</v>
      </c>
      <c r="F227" s="148" t="s">
        <v>331</v>
      </c>
      <c r="H227" s="149">
        <v>60</v>
      </c>
      <c r="I227" s="150"/>
      <c r="L227" s="145"/>
      <c r="M227" s="151"/>
      <c r="U227" s="324"/>
      <c r="V227" s="1" t="str">
        <f t="shared" si="1"/>
        <v/>
      </c>
      <c r="AT227" s="147" t="s">
        <v>158</v>
      </c>
      <c r="AU227" s="147" t="s">
        <v>88</v>
      </c>
      <c r="AV227" s="12" t="s">
        <v>88</v>
      </c>
      <c r="AW227" s="12" t="s">
        <v>36</v>
      </c>
      <c r="AX227" s="12" t="s">
        <v>75</v>
      </c>
      <c r="AY227" s="147" t="s">
        <v>146</v>
      </c>
    </row>
    <row r="228" spans="2:65" s="13" customFormat="1" ht="11.25" x14ac:dyDescent="0.2">
      <c r="B228" s="152"/>
      <c r="D228" s="146" t="s">
        <v>158</v>
      </c>
      <c r="E228" s="153" t="s">
        <v>19</v>
      </c>
      <c r="F228" s="154" t="s">
        <v>160</v>
      </c>
      <c r="H228" s="155">
        <v>107.02000000000001</v>
      </c>
      <c r="I228" s="156"/>
      <c r="L228" s="152"/>
      <c r="M228" s="157"/>
      <c r="U228" s="325"/>
      <c r="V228" s="1" t="str">
        <f t="shared" si="1"/>
        <v/>
      </c>
      <c r="AT228" s="153" t="s">
        <v>158</v>
      </c>
      <c r="AU228" s="153" t="s">
        <v>88</v>
      </c>
      <c r="AV228" s="13" t="s">
        <v>154</v>
      </c>
      <c r="AW228" s="13" t="s">
        <v>36</v>
      </c>
      <c r="AX228" s="13" t="s">
        <v>82</v>
      </c>
      <c r="AY228" s="153" t="s">
        <v>146</v>
      </c>
    </row>
    <row r="229" spans="2:65" s="1" customFormat="1" ht="16.5" customHeight="1" x14ac:dyDescent="0.2">
      <c r="B229" s="32"/>
      <c r="C229" s="128" t="s">
        <v>332</v>
      </c>
      <c r="D229" s="128" t="s">
        <v>149</v>
      </c>
      <c r="E229" s="129" t="s">
        <v>333</v>
      </c>
      <c r="F229" s="130" t="s">
        <v>334</v>
      </c>
      <c r="G229" s="131" t="s">
        <v>241</v>
      </c>
      <c r="H229" s="132">
        <v>1</v>
      </c>
      <c r="I229" s="133"/>
      <c r="J229" s="134">
        <f>ROUND(I229*H229,2)</f>
        <v>0</v>
      </c>
      <c r="K229" s="130" t="s">
        <v>19</v>
      </c>
      <c r="L229" s="32"/>
      <c r="M229" s="135" t="s">
        <v>19</v>
      </c>
      <c r="N229" s="136" t="s">
        <v>47</v>
      </c>
      <c r="P229" s="137">
        <f>O229*H229</f>
        <v>0</v>
      </c>
      <c r="Q229" s="137">
        <v>0</v>
      </c>
      <c r="R229" s="137">
        <f>Q229*H229</f>
        <v>0</v>
      </c>
      <c r="S229" s="137">
        <v>0</v>
      </c>
      <c r="T229" s="137">
        <f>S229*H229</f>
        <v>0</v>
      </c>
      <c r="U229" s="322" t="s">
        <v>19</v>
      </c>
      <c r="V229" s="1" t="str">
        <f t="shared" si="1"/>
        <v/>
      </c>
      <c r="AR229" s="139" t="s">
        <v>154</v>
      </c>
      <c r="AT229" s="139" t="s">
        <v>149</v>
      </c>
      <c r="AU229" s="139" t="s">
        <v>88</v>
      </c>
      <c r="AY229" s="17" t="s">
        <v>146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7" t="s">
        <v>88</v>
      </c>
      <c r="BK229" s="140">
        <f>ROUND(I229*H229,2)</f>
        <v>0</v>
      </c>
      <c r="BL229" s="17" t="s">
        <v>154</v>
      </c>
      <c r="BM229" s="139" t="s">
        <v>335</v>
      </c>
    </row>
    <row r="230" spans="2:65" s="1" customFormat="1" ht="16.5" customHeight="1" x14ac:dyDescent="0.2">
      <c r="B230" s="32"/>
      <c r="C230" s="128" t="s">
        <v>336</v>
      </c>
      <c r="D230" s="128" t="s">
        <v>149</v>
      </c>
      <c r="E230" s="129" t="s">
        <v>337</v>
      </c>
      <c r="F230" s="130" t="s">
        <v>338</v>
      </c>
      <c r="G230" s="131" t="s">
        <v>241</v>
      </c>
      <c r="H230" s="132">
        <v>1</v>
      </c>
      <c r="I230" s="133"/>
      <c r="J230" s="134">
        <f>ROUND(I230*H230,2)</f>
        <v>0</v>
      </c>
      <c r="K230" s="130" t="s">
        <v>19</v>
      </c>
      <c r="L230" s="32"/>
      <c r="M230" s="135" t="s">
        <v>19</v>
      </c>
      <c r="N230" s="136" t="s">
        <v>47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7">
        <f>S230*H230</f>
        <v>0</v>
      </c>
      <c r="U230" s="322" t="s">
        <v>19</v>
      </c>
      <c r="V230" s="1" t="str">
        <f t="shared" si="1"/>
        <v/>
      </c>
      <c r="AR230" s="139" t="s">
        <v>154</v>
      </c>
      <c r="AT230" s="139" t="s">
        <v>149</v>
      </c>
      <c r="AU230" s="139" t="s">
        <v>88</v>
      </c>
      <c r="AY230" s="17" t="s">
        <v>146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7" t="s">
        <v>88</v>
      </c>
      <c r="BK230" s="140">
        <f>ROUND(I230*H230,2)</f>
        <v>0</v>
      </c>
      <c r="BL230" s="17" t="s">
        <v>154</v>
      </c>
      <c r="BM230" s="139" t="s">
        <v>339</v>
      </c>
    </row>
    <row r="231" spans="2:65" s="11" customFormat="1" ht="22.9" customHeight="1" x14ac:dyDescent="0.2">
      <c r="B231" s="116"/>
      <c r="D231" s="117" t="s">
        <v>74</v>
      </c>
      <c r="E231" s="126" t="s">
        <v>340</v>
      </c>
      <c r="F231" s="126" t="s">
        <v>341</v>
      </c>
      <c r="I231" s="119"/>
      <c r="J231" s="127">
        <f>BK231</f>
        <v>0</v>
      </c>
      <c r="L231" s="116"/>
      <c r="M231" s="121"/>
      <c r="P231" s="122">
        <f>SUM(P232:P248)</f>
        <v>0</v>
      </c>
      <c r="R231" s="122">
        <f>SUM(R232:R248)</f>
        <v>0</v>
      </c>
      <c r="T231" s="122">
        <f>SUM(T232:T248)</f>
        <v>0</v>
      </c>
      <c r="U231" s="321"/>
      <c r="V231" s="1" t="str">
        <f t="shared" si="1"/>
        <v/>
      </c>
      <c r="AR231" s="117" t="s">
        <v>82</v>
      </c>
      <c r="AT231" s="124" t="s">
        <v>74</v>
      </c>
      <c r="AU231" s="124" t="s">
        <v>82</v>
      </c>
      <c r="AY231" s="117" t="s">
        <v>146</v>
      </c>
      <c r="BK231" s="125">
        <f>SUM(BK232:BK248)</f>
        <v>0</v>
      </c>
    </row>
    <row r="232" spans="2:65" s="1" customFormat="1" ht="24.2" customHeight="1" x14ac:dyDescent="0.2">
      <c r="B232" s="32"/>
      <c r="C232" s="128" t="s">
        <v>342</v>
      </c>
      <c r="D232" s="128" t="s">
        <v>149</v>
      </c>
      <c r="E232" s="129" t="s">
        <v>343</v>
      </c>
      <c r="F232" s="130" t="s">
        <v>344</v>
      </c>
      <c r="G232" s="131" t="s">
        <v>345</v>
      </c>
      <c r="H232" s="132">
        <v>4.4210000000000003</v>
      </c>
      <c r="I232" s="133"/>
      <c r="J232" s="134">
        <f>ROUND(I232*H232,2)</f>
        <v>0</v>
      </c>
      <c r="K232" s="130" t="s">
        <v>153</v>
      </c>
      <c r="L232" s="32"/>
      <c r="M232" s="135" t="s">
        <v>19</v>
      </c>
      <c r="N232" s="136" t="s">
        <v>47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7">
        <f>S232*H232</f>
        <v>0</v>
      </c>
      <c r="U232" s="322" t="s">
        <v>19</v>
      </c>
      <c r="V232" s="1" t="str">
        <f t="shared" ref="V232:V295" si="2">IF(U232="investice",J232,"")</f>
        <v/>
      </c>
      <c r="AR232" s="139" t="s">
        <v>154</v>
      </c>
      <c r="AT232" s="139" t="s">
        <v>149</v>
      </c>
      <c r="AU232" s="139" t="s">
        <v>88</v>
      </c>
      <c r="AY232" s="17" t="s">
        <v>146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7" t="s">
        <v>88</v>
      </c>
      <c r="BK232" s="140">
        <f>ROUND(I232*H232,2)</f>
        <v>0</v>
      </c>
      <c r="BL232" s="17" t="s">
        <v>154</v>
      </c>
      <c r="BM232" s="139" t="s">
        <v>346</v>
      </c>
    </row>
    <row r="233" spans="2:65" s="1" customFormat="1" ht="11.25" x14ac:dyDescent="0.2">
      <c r="B233" s="32"/>
      <c r="D233" s="141" t="s">
        <v>156</v>
      </c>
      <c r="F233" s="142" t="s">
        <v>347</v>
      </c>
      <c r="I233" s="143"/>
      <c r="L233" s="32"/>
      <c r="M233" s="144"/>
      <c r="U233" s="323"/>
      <c r="V233" s="1" t="str">
        <f t="shared" si="2"/>
        <v/>
      </c>
      <c r="AT233" s="17" t="s">
        <v>156</v>
      </c>
      <c r="AU233" s="17" t="s">
        <v>88</v>
      </c>
    </row>
    <row r="234" spans="2:65" s="1" customFormat="1" ht="21.75" customHeight="1" x14ac:dyDescent="0.2">
      <c r="B234" s="32"/>
      <c r="C234" s="128" t="s">
        <v>348</v>
      </c>
      <c r="D234" s="128" t="s">
        <v>149</v>
      </c>
      <c r="E234" s="129" t="s">
        <v>349</v>
      </c>
      <c r="F234" s="130" t="s">
        <v>350</v>
      </c>
      <c r="G234" s="131" t="s">
        <v>345</v>
      </c>
      <c r="H234" s="132">
        <v>4.4210000000000003</v>
      </c>
      <c r="I234" s="133"/>
      <c r="J234" s="134">
        <f>ROUND(I234*H234,2)</f>
        <v>0</v>
      </c>
      <c r="K234" s="130" t="s">
        <v>153</v>
      </c>
      <c r="L234" s="32"/>
      <c r="M234" s="135" t="s">
        <v>19</v>
      </c>
      <c r="N234" s="136" t="s">
        <v>47</v>
      </c>
      <c r="P234" s="137">
        <f>O234*H234</f>
        <v>0</v>
      </c>
      <c r="Q234" s="137">
        <v>0</v>
      </c>
      <c r="R234" s="137">
        <f>Q234*H234</f>
        <v>0</v>
      </c>
      <c r="S234" s="137">
        <v>0</v>
      </c>
      <c r="T234" s="137">
        <f>S234*H234</f>
        <v>0</v>
      </c>
      <c r="U234" s="322" t="s">
        <v>19</v>
      </c>
      <c r="V234" s="1" t="str">
        <f t="shared" si="2"/>
        <v/>
      </c>
      <c r="AR234" s="139" t="s">
        <v>154</v>
      </c>
      <c r="AT234" s="139" t="s">
        <v>149</v>
      </c>
      <c r="AU234" s="139" t="s">
        <v>88</v>
      </c>
      <c r="AY234" s="17" t="s">
        <v>146</v>
      </c>
      <c r="BE234" s="140">
        <f>IF(N234="základní",J234,0)</f>
        <v>0</v>
      </c>
      <c r="BF234" s="140">
        <f>IF(N234="snížená",J234,0)</f>
        <v>0</v>
      </c>
      <c r="BG234" s="140">
        <f>IF(N234="zákl. přenesená",J234,0)</f>
        <v>0</v>
      </c>
      <c r="BH234" s="140">
        <f>IF(N234="sníž. přenesená",J234,0)</f>
        <v>0</v>
      </c>
      <c r="BI234" s="140">
        <f>IF(N234="nulová",J234,0)</f>
        <v>0</v>
      </c>
      <c r="BJ234" s="17" t="s">
        <v>88</v>
      </c>
      <c r="BK234" s="140">
        <f>ROUND(I234*H234,2)</f>
        <v>0</v>
      </c>
      <c r="BL234" s="17" t="s">
        <v>154</v>
      </c>
      <c r="BM234" s="139" t="s">
        <v>351</v>
      </c>
    </row>
    <row r="235" spans="2:65" s="1" customFormat="1" ht="11.25" x14ac:dyDescent="0.2">
      <c r="B235" s="32"/>
      <c r="D235" s="141" t="s">
        <v>156</v>
      </c>
      <c r="F235" s="142" t="s">
        <v>352</v>
      </c>
      <c r="I235" s="143"/>
      <c r="L235" s="32"/>
      <c r="M235" s="144"/>
      <c r="U235" s="323"/>
      <c r="V235" s="1" t="str">
        <f t="shared" si="2"/>
        <v/>
      </c>
      <c r="AT235" s="17" t="s">
        <v>156</v>
      </c>
      <c r="AU235" s="17" t="s">
        <v>88</v>
      </c>
    </row>
    <row r="236" spans="2:65" s="1" customFormat="1" ht="24.2" customHeight="1" x14ac:dyDescent="0.2">
      <c r="B236" s="32"/>
      <c r="C236" s="128" t="s">
        <v>353</v>
      </c>
      <c r="D236" s="128" t="s">
        <v>149</v>
      </c>
      <c r="E236" s="129" t="s">
        <v>354</v>
      </c>
      <c r="F236" s="130" t="s">
        <v>355</v>
      </c>
      <c r="G236" s="131" t="s">
        <v>345</v>
      </c>
      <c r="H236" s="132">
        <v>39.789000000000001</v>
      </c>
      <c r="I236" s="133"/>
      <c r="J236" s="134">
        <f>ROUND(I236*H236,2)</f>
        <v>0</v>
      </c>
      <c r="K236" s="130" t="s">
        <v>153</v>
      </c>
      <c r="L236" s="32"/>
      <c r="M236" s="135" t="s">
        <v>19</v>
      </c>
      <c r="N236" s="136" t="s">
        <v>47</v>
      </c>
      <c r="P236" s="137">
        <f>O236*H236</f>
        <v>0</v>
      </c>
      <c r="Q236" s="137">
        <v>0</v>
      </c>
      <c r="R236" s="137">
        <f>Q236*H236</f>
        <v>0</v>
      </c>
      <c r="S236" s="137">
        <v>0</v>
      </c>
      <c r="T236" s="137">
        <f>S236*H236</f>
        <v>0</v>
      </c>
      <c r="U236" s="322" t="s">
        <v>19</v>
      </c>
      <c r="V236" s="1" t="str">
        <f t="shared" si="2"/>
        <v/>
      </c>
      <c r="AR236" s="139" t="s">
        <v>154</v>
      </c>
      <c r="AT236" s="139" t="s">
        <v>149</v>
      </c>
      <c r="AU236" s="139" t="s">
        <v>88</v>
      </c>
      <c r="AY236" s="17" t="s">
        <v>146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7" t="s">
        <v>88</v>
      </c>
      <c r="BK236" s="140">
        <f>ROUND(I236*H236,2)</f>
        <v>0</v>
      </c>
      <c r="BL236" s="17" t="s">
        <v>154</v>
      </c>
      <c r="BM236" s="139" t="s">
        <v>356</v>
      </c>
    </row>
    <row r="237" spans="2:65" s="1" customFormat="1" ht="11.25" x14ac:dyDescent="0.2">
      <c r="B237" s="32"/>
      <c r="D237" s="141" t="s">
        <v>156</v>
      </c>
      <c r="F237" s="142" t="s">
        <v>357</v>
      </c>
      <c r="I237" s="143"/>
      <c r="L237" s="32"/>
      <c r="M237" s="144"/>
      <c r="U237" s="323"/>
      <c r="V237" s="1" t="str">
        <f t="shared" si="2"/>
        <v/>
      </c>
      <c r="AT237" s="17" t="s">
        <v>156</v>
      </c>
      <c r="AU237" s="17" t="s">
        <v>88</v>
      </c>
    </row>
    <row r="238" spans="2:65" s="1" customFormat="1" ht="19.5" x14ac:dyDescent="0.2">
      <c r="B238" s="32"/>
      <c r="D238" s="146" t="s">
        <v>190</v>
      </c>
      <c r="F238" s="163" t="s">
        <v>358</v>
      </c>
      <c r="I238" s="143"/>
      <c r="L238" s="32"/>
      <c r="M238" s="144"/>
      <c r="U238" s="323"/>
      <c r="V238" s="1" t="str">
        <f t="shared" si="2"/>
        <v/>
      </c>
      <c r="AT238" s="17" t="s">
        <v>190</v>
      </c>
      <c r="AU238" s="17" t="s">
        <v>88</v>
      </c>
    </row>
    <row r="239" spans="2:65" s="12" customFormat="1" ht="11.25" x14ac:dyDescent="0.2">
      <c r="B239" s="145"/>
      <c r="D239" s="146" t="s">
        <v>158</v>
      </c>
      <c r="F239" s="148" t="s">
        <v>359</v>
      </c>
      <c r="H239" s="149">
        <v>39.789000000000001</v>
      </c>
      <c r="I239" s="150"/>
      <c r="L239" s="145"/>
      <c r="M239" s="151"/>
      <c r="U239" s="324"/>
      <c r="V239" s="1" t="str">
        <f t="shared" si="2"/>
        <v/>
      </c>
      <c r="AT239" s="147" t="s">
        <v>158</v>
      </c>
      <c r="AU239" s="147" t="s">
        <v>88</v>
      </c>
      <c r="AV239" s="12" t="s">
        <v>88</v>
      </c>
      <c r="AW239" s="12" t="s">
        <v>4</v>
      </c>
      <c r="AX239" s="12" t="s">
        <v>82</v>
      </c>
      <c r="AY239" s="147" t="s">
        <v>146</v>
      </c>
    </row>
    <row r="240" spans="2:65" s="1" customFormat="1" ht="24.2" customHeight="1" x14ac:dyDescent="0.2">
      <c r="B240" s="32"/>
      <c r="C240" s="128" t="s">
        <v>360</v>
      </c>
      <c r="D240" s="128" t="s">
        <v>149</v>
      </c>
      <c r="E240" s="129" t="s">
        <v>361</v>
      </c>
      <c r="F240" s="130" t="s">
        <v>362</v>
      </c>
      <c r="G240" s="131" t="s">
        <v>345</v>
      </c>
      <c r="H240" s="132">
        <v>0.874</v>
      </c>
      <c r="I240" s="133"/>
      <c r="J240" s="134">
        <f>ROUND(I240*H240,2)</f>
        <v>0</v>
      </c>
      <c r="K240" s="130" t="s">
        <v>153</v>
      </c>
      <c r="L240" s="32"/>
      <c r="M240" s="135" t="s">
        <v>19</v>
      </c>
      <c r="N240" s="136" t="s">
        <v>47</v>
      </c>
      <c r="P240" s="137">
        <f>O240*H240</f>
        <v>0</v>
      </c>
      <c r="Q240" s="137">
        <v>0</v>
      </c>
      <c r="R240" s="137">
        <f>Q240*H240</f>
        <v>0</v>
      </c>
      <c r="S240" s="137">
        <v>0</v>
      </c>
      <c r="T240" s="137">
        <f>S240*H240</f>
        <v>0</v>
      </c>
      <c r="U240" s="322" t="s">
        <v>19</v>
      </c>
      <c r="V240" s="1" t="str">
        <f t="shared" si="2"/>
        <v/>
      </c>
      <c r="AR240" s="139" t="s">
        <v>154</v>
      </c>
      <c r="AT240" s="139" t="s">
        <v>149</v>
      </c>
      <c r="AU240" s="139" t="s">
        <v>88</v>
      </c>
      <c r="AY240" s="17" t="s">
        <v>146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7" t="s">
        <v>88</v>
      </c>
      <c r="BK240" s="140">
        <f>ROUND(I240*H240,2)</f>
        <v>0</v>
      </c>
      <c r="BL240" s="17" t="s">
        <v>154</v>
      </c>
      <c r="BM240" s="139" t="s">
        <v>363</v>
      </c>
    </row>
    <row r="241" spans="2:65" s="1" customFormat="1" ht="11.25" x14ac:dyDescent="0.2">
      <c r="B241" s="32"/>
      <c r="D241" s="141" t="s">
        <v>156</v>
      </c>
      <c r="F241" s="142" t="s">
        <v>364</v>
      </c>
      <c r="I241" s="143"/>
      <c r="L241" s="32"/>
      <c r="M241" s="144"/>
      <c r="U241" s="323"/>
      <c r="V241" s="1" t="str">
        <f t="shared" si="2"/>
        <v/>
      </c>
      <c r="AT241" s="17" t="s">
        <v>156</v>
      </c>
      <c r="AU241" s="17" t="s">
        <v>88</v>
      </c>
    </row>
    <row r="242" spans="2:65" s="12" customFormat="1" ht="11.25" x14ac:dyDescent="0.2">
      <c r="B242" s="145"/>
      <c r="D242" s="146" t="s">
        <v>158</v>
      </c>
      <c r="E242" s="147" t="s">
        <v>19</v>
      </c>
      <c r="F242" s="148" t="s">
        <v>365</v>
      </c>
      <c r="H242" s="149">
        <v>0.874</v>
      </c>
      <c r="I242" s="150"/>
      <c r="L242" s="145"/>
      <c r="M242" s="151"/>
      <c r="U242" s="324"/>
      <c r="V242" s="1" t="str">
        <f t="shared" si="2"/>
        <v/>
      </c>
      <c r="AT242" s="147" t="s">
        <v>158</v>
      </c>
      <c r="AU242" s="147" t="s">
        <v>88</v>
      </c>
      <c r="AV242" s="12" t="s">
        <v>88</v>
      </c>
      <c r="AW242" s="12" t="s">
        <v>36</v>
      </c>
      <c r="AX242" s="12" t="s">
        <v>75</v>
      </c>
      <c r="AY242" s="147" t="s">
        <v>146</v>
      </c>
    </row>
    <row r="243" spans="2:65" s="13" customFormat="1" ht="11.25" x14ac:dyDescent="0.2">
      <c r="B243" s="152"/>
      <c r="D243" s="146" t="s">
        <v>158</v>
      </c>
      <c r="E243" s="153" t="s">
        <v>19</v>
      </c>
      <c r="F243" s="154" t="s">
        <v>160</v>
      </c>
      <c r="H243" s="155">
        <v>0.874</v>
      </c>
      <c r="I243" s="156"/>
      <c r="L243" s="152"/>
      <c r="M243" s="157"/>
      <c r="U243" s="325"/>
      <c r="V243" s="1" t="str">
        <f t="shared" si="2"/>
        <v/>
      </c>
      <c r="AT243" s="153" t="s">
        <v>158</v>
      </c>
      <c r="AU243" s="153" t="s">
        <v>88</v>
      </c>
      <c r="AV243" s="13" t="s">
        <v>154</v>
      </c>
      <c r="AW243" s="13" t="s">
        <v>36</v>
      </c>
      <c r="AX243" s="13" t="s">
        <v>82</v>
      </c>
      <c r="AY243" s="153" t="s">
        <v>146</v>
      </c>
    </row>
    <row r="244" spans="2:65" s="1" customFormat="1" ht="24.2" customHeight="1" x14ac:dyDescent="0.2">
      <c r="B244" s="32"/>
      <c r="C244" s="128" t="s">
        <v>366</v>
      </c>
      <c r="D244" s="128" t="s">
        <v>149</v>
      </c>
      <c r="E244" s="129" t="s">
        <v>367</v>
      </c>
      <c r="F244" s="130" t="s">
        <v>368</v>
      </c>
      <c r="G244" s="131" t="s">
        <v>345</v>
      </c>
      <c r="H244" s="132">
        <v>3.51</v>
      </c>
      <c r="I244" s="133"/>
      <c r="J244" s="134">
        <f>ROUND(I244*H244,2)</f>
        <v>0</v>
      </c>
      <c r="K244" s="130" t="s">
        <v>153</v>
      </c>
      <c r="L244" s="32"/>
      <c r="M244" s="135" t="s">
        <v>19</v>
      </c>
      <c r="N244" s="136" t="s">
        <v>47</v>
      </c>
      <c r="P244" s="137">
        <f>O244*H244</f>
        <v>0</v>
      </c>
      <c r="Q244" s="137">
        <v>0</v>
      </c>
      <c r="R244" s="137">
        <f>Q244*H244</f>
        <v>0</v>
      </c>
      <c r="S244" s="137">
        <v>0</v>
      </c>
      <c r="T244" s="137">
        <f>S244*H244</f>
        <v>0</v>
      </c>
      <c r="U244" s="322" t="s">
        <v>19</v>
      </c>
      <c r="V244" s="1" t="str">
        <f t="shared" si="2"/>
        <v/>
      </c>
      <c r="AR244" s="139" t="s">
        <v>154</v>
      </c>
      <c r="AT244" s="139" t="s">
        <v>149</v>
      </c>
      <c r="AU244" s="139" t="s">
        <v>88</v>
      </c>
      <c r="AY244" s="17" t="s">
        <v>146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7" t="s">
        <v>88</v>
      </c>
      <c r="BK244" s="140">
        <f>ROUND(I244*H244,2)</f>
        <v>0</v>
      </c>
      <c r="BL244" s="17" t="s">
        <v>154</v>
      </c>
      <c r="BM244" s="139" t="s">
        <v>369</v>
      </c>
    </row>
    <row r="245" spans="2:65" s="1" customFormat="1" ht="11.25" x14ac:dyDescent="0.2">
      <c r="B245" s="32"/>
      <c r="D245" s="141" t="s">
        <v>156</v>
      </c>
      <c r="F245" s="142" t="s">
        <v>370</v>
      </c>
      <c r="I245" s="143"/>
      <c r="L245" s="32"/>
      <c r="M245" s="144"/>
      <c r="U245" s="323"/>
      <c r="V245" s="1" t="str">
        <f t="shared" si="2"/>
        <v/>
      </c>
      <c r="AT245" s="17" t="s">
        <v>156</v>
      </c>
      <c r="AU245" s="17" t="s">
        <v>88</v>
      </c>
    </row>
    <row r="246" spans="2:65" s="12" customFormat="1" ht="11.25" x14ac:dyDescent="0.2">
      <c r="B246" s="145"/>
      <c r="D246" s="146" t="s">
        <v>158</v>
      </c>
      <c r="E246" s="147" t="s">
        <v>19</v>
      </c>
      <c r="F246" s="148" t="s">
        <v>371</v>
      </c>
      <c r="H246" s="149">
        <v>4.3840000000000003</v>
      </c>
      <c r="I246" s="150"/>
      <c r="L246" s="145"/>
      <c r="M246" s="151"/>
      <c r="U246" s="324"/>
      <c r="V246" s="1" t="str">
        <f t="shared" si="2"/>
        <v/>
      </c>
      <c r="AT246" s="147" t="s">
        <v>158</v>
      </c>
      <c r="AU246" s="147" t="s">
        <v>88</v>
      </c>
      <c r="AV246" s="12" t="s">
        <v>88</v>
      </c>
      <c r="AW246" s="12" t="s">
        <v>36</v>
      </c>
      <c r="AX246" s="12" t="s">
        <v>75</v>
      </c>
      <c r="AY246" s="147" t="s">
        <v>146</v>
      </c>
    </row>
    <row r="247" spans="2:65" s="12" customFormat="1" ht="11.25" x14ac:dyDescent="0.2">
      <c r="B247" s="145"/>
      <c r="D247" s="146" t="s">
        <v>158</v>
      </c>
      <c r="E247" s="147" t="s">
        <v>19</v>
      </c>
      <c r="F247" s="148" t="s">
        <v>372</v>
      </c>
      <c r="H247" s="149">
        <v>-0.874</v>
      </c>
      <c r="I247" s="150"/>
      <c r="L247" s="145"/>
      <c r="M247" s="151"/>
      <c r="U247" s="324"/>
      <c r="V247" s="1" t="str">
        <f t="shared" si="2"/>
        <v/>
      </c>
      <c r="AT247" s="147" t="s">
        <v>158</v>
      </c>
      <c r="AU247" s="147" t="s">
        <v>88</v>
      </c>
      <c r="AV247" s="12" t="s">
        <v>88</v>
      </c>
      <c r="AW247" s="12" t="s">
        <v>36</v>
      </c>
      <c r="AX247" s="12" t="s">
        <v>75</v>
      </c>
      <c r="AY247" s="147" t="s">
        <v>146</v>
      </c>
    </row>
    <row r="248" spans="2:65" s="13" customFormat="1" ht="11.25" x14ac:dyDescent="0.2">
      <c r="B248" s="152"/>
      <c r="D248" s="146" t="s">
        <v>158</v>
      </c>
      <c r="E248" s="153" t="s">
        <v>19</v>
      </c>
      <c r="F248" s="154" t="s">
        <v>160</v>
      </c>
      <c r="H248" s="155">
        <v>3.5100000000000002</v>
      </c>
      <c r="I248" s="156"/>
      <c r="L248" s="152"/>
      <c r="M248" s="157"/>
      <c r="U248" s="325"/>
      <c r="V248" s="1" t="str">
        <f t="shared" si="2"/>
        <v/>
      </c>
      <c r="AT248" s="153" t="s">
        <v>158</v>
      </c>
      <c r="AU248" s="153" t="s">
        <v>88</v>
      </c>
      <c r="AV248" s="13" t="s">
        <v>154</v>
      </c>
      <c r="AW248" s="13" t="s">
        <v>36</v>
      </c>
      <c r="AX248" s="13" t="s">
        <v>82</v>
      </c>
      <c r="AY248" s="153" t="s">
        <v>146</v>
      </c>
    </row>
    <row r="249" spans="2:65" s="11" customFormat="1" ht="22.9" customHeight="1" x14ac:dyDescent="0.2">
      <c r="B249" s="116"/>
      <c r="D249" s="117" t="s">
        <v>74</v>
      </c>
      <c r="E249" s="126" t="s">
        <v>373</v>
      </c>
      <c r="F249" s="126" t="s">
        <v>374</v>
      </c>
      <c r="I249" s="119"/>
      <c r="J249" s="127">
        <f>BK249</f>
        <v>0</v>
      </c>
      <c r="L249" s="116"/>
      <c r="M249" s="121"/>
      <c r="P249" s="122">
        <f>SUM(P250:P251)</f>
        <v>0</v>
      </c>
      <c r="R249" s="122">
        <f>SUM(R250:R251)</f>
        <v>0</v>
      </c>
      <c r="T249" s="122">
        <f>SUM(T250:T251)</f>
        <v>0</v>
      </c>
      <c r="U249" s="321"/>
      <c r="V249" s="1" t="str">
        <f t="shared" si="2"/>
        <v/>
      </c>
      <c r="AR249" s="117" t="s">
        <v>82</v>
      </c>
      <c r="AT249" s="124" t="s">
        <v>74</v>
      </c>
      <c r="AU249" s="124" t="s">
        <v>82</v>
      </c>
      <c r="AY249" s="117" t="s">
        <v>146</v>
      </c>
      <c r="BK249" s="125">
        <f>SUM(BK250:BK251)</f>
        <v>0</v>
      </c>
    </row>
    <row r="250" spans="2:65" s="1" customFormat="1" ht="33" customHeight="1" x14ac:dyDescent="0.2">
      <c r="B250" s="32"/>
      <c r="C250" s="128" t="s">
        <v>375</v>
      </c>
      <c r="D250" s="128" t="s">
        <v>149</v>
      </c>
      <c r="E250" s="129" t="s">
        <v>376</v>
      </c>
      <c r="F250" s="130" t="s">
        <v>377</v>
      </c>
      <c r="G250" s="131" t="s">
        <v>345</v>
      </c>
      <c r="H250" s="132">
        <v>5.2450000000000001</v>
      </c>
      <c r="I250" s="133"/>
      <c r="J250" s="134">
        <f>ROUND(I250*H250,2)</f>
        <v>0</v>
      </c>
      <c r="K250" s="130" t="s">
        <v>153</v>
      </c>
      <c r="L250" s="32"/>
      <c r="M250" s="135" t="s">
        <v>19</v>
      </c>
      <c r="N250" s="136" t="s">
        <v>47</v>
      </c>
      <c r="P250" s="137">
        <f>O250*H250</f>
        <v>0</v>
      </c>
      <c r="Q250" s="137">
        <v>0</v>
      </c>
      <c r="R250" s="137">
        <f>Q250*H250</f>
        <v>0</v>
      </c>
      <c r="S250" s="137">
        <v>0</v>
      </c>
      <c r="T250" s="137">
        <f>S250*H250</f>
        <v>0</v>
      </c>
      <c r="U250" s="322" t="s">
        <v>19</v>
      </c>
      <c r="V250" s="1" t="str">
        <f t="shared" si="2"/>
        <v/>
      </c>
      <c r="AR250" s="139" t="s">
        <v>154</v>
      </c>
      <c r="AT250" s="139" t="s">
        <v>149</v>
      </c>
      <c r="AU250" s="139" t="s">
        <v>88</v>
      </c>
      <c r="AY250" s="17" t="s">
        <v>146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7" t="s">
        <v>88</v>
      </c>
      <c r="BK250" s="140">
        <f>ROUND(I250*H250,2)</f>
        <v>0</v>
      </c>
      <c r="BL250" s="17" t="s">
        <v>154</v>
      </c>
      <c r="BM250" s="139" t="s">
        <v>378</v>
      </c>
    </row>
    <row r="251" spans="2:65" s="1" customFormat="1" ht="11.25" x14ac:dyDescent="0.2">
      <c r="B251" s="32"/>
      <c r="D251" s="141" t="s">
        <v>156</v>
      </c>
      <c r="F251" s="142" t="s">
        <v>379</v>
      </c>
      <c r="I251" s="143"/>
      <c r="L251" s="32"/>
      <c r="M251" s="144"/>
      <c r="U251" s="323"/>
      <c r="V251" s="1" t="str">
        <f t="shared" si="2"/>
        <v/>
      </c>
      <c r="AT251" s="17" t="s">
        <v>156</v>
      </c>
      <c r="AU251" s="17" t="s">
        <v>88</v>
      </c>
    </row>
    <row r="252" spans="2:65" s="11" customFormat="1" ht="25.9" customHeight="1" x14ac:dyDescent="0.2">
      <c r="B252" s="116"/>
      <c r="D252" s="117" t="s">
        <v>74</v>
      </c>
      <c r="E252" s="118" t="s">
        <v>380</v>
      </c>
      <c r="F252" s="118" t="s">
        <v>381</v>
      </c>
      <c r="I252" s="119"/>
      <c r="J252" s="120">
        <f>BK252</f>
        <v>0</v>
      </c>
      <c r="L252" s="116"/>
      <c r="M252" s="121"/>
      <c r="P252" s="122">
        <f>P253+P256+P261+P263+P271+P325+P365+P395+P401+P440+P478</f>
        <v>0</v>
      </c>
      <c r="R252" s="122">
        <f>R253+R256+R261+R263+R271+R325+R365+R395+R401+R440+R478</f>
        <v>4.8878415599999991</v>
      </c>
      <c r="T252" s="122">
        <f>T253+T256+T261+T263+T271+T325+T365+T395+T401+T440+T478</f>
        <v>2.01289468</v>
      </c>
      <c r="U252" s="321"/>
      <c r="V252" s="1" t="str">
        <f t="shared" si="2"/>
        <v/>
      </c>
      <c r="AR252" s="117" t="s">
        <v>88</v>
      </c>
      <c r="AT252" s="124" t="s">
        <v>74</v>
      </c>
      <c r="AU252" s="124" t="s">
        <v>75</v>
      </c>
      <c r="AY252" s="117" t="s">
        <v>146</v>
      </c>
      <c r="BK252" s="125">
        <f>BK253+BK256+BK261+BK263+BK271+BK325+BK365+BK395+BK401+BK440+BK478</f>
        <v>0</v>
      </c>
    </row>
    <row r="253" spans="2:65" s="11" customFormat="1" ht="22.9" customHeight="1" x14ac:dyDescent="0.2">
      <c r="B253" s="116"/>
      <c r="D253" s="117" t="s">
        <v>74</v>
      </c>
      <c r="E253" s="126" t="s">
        <v>382</v>
      </c>
      <c r="F253" s="126" t="s">
        <v>383</v>
      </c>
      <c r="I253" s="119"/>
      <c r="J253" s="127">
        <f>BK253</f>
        <v>0</v>
      </c>
      <c r="L253" s="116"/>
      <c r="M253" s="121"/>
      <c r="P253" s="122">
        <f>SUM(P254:P255)</f>
        <v>0</v>
      </c>
      <c r="R253" s="122">
        <f>SUM(R254:R255)</f>
        <v>0</v>
      </c>
      <c r="T253" s="122">
        <f>SUM(T254:T255)</f>
        <v>0.23929999999999998</v>
      </c>
      <c r="U253" s="321"/>
      <c r="V253" s="1" t="str">
        <f t="shared" si="2"/>
        <v/>
      </c>
      <c r="AR253" s="117" t="s">
        <v>88</v>
      </c>
      <c r="AT253" s="124" t="s">
        <v>74</v>
      </c>
      <c r="AU253" s="124" t="s">
        <v>82</v>
      </c>
      <c r="AY253" s="117" t="s">
        <v>146</v>
      </c>
      <c r="BK253" s="125">
        <f>SUM(BK254:BK255)</f>
        <v>0</v>
      </c>
    </row>
    <row r="254" spans="2:65" s="1" customFormat="1" ht="16.5" customHeight="1" x14ac:dyDescent="0.2">
      <c r="B254" s="32"/>
      <c r="C254" s="128" t="s">
        <v>384</v>
      </c>
      <c r="D254" s="128" t="s">
        <v>149</v>
      </c>
      <c r="E254" s="129" t="s">
        <v>385</v>
      </c>
      <c r="F254" s="130" t="s">
        <v>386</v>
      </c>
      <c r="G254" s="131" t="s">
        <v>163</v>
      </c>
      <c r="H254" s="132">
        <v>2</v>
      </c>
      <c r="I254" s="133"/>
      <c r="J254" s="134">
        <f>ROUND(I254*H254,2)</f>
        <v>0</v>
      </c>
      <c r="K254" s="130" t="s">
        <v>19</v>
      </c>
      <c r="L254" s="32"/>
      <c r="M254" s="135" t="s">
        <v>19</v>
      </c>
      <c r="N254" s="136" t="s">
        <v>47</v>
      </c>
      <c r="P254" s="137">
        <f>O254*H254</f>
        <v>0</v>
      </c>
      <c r="Q254" s="137">
        <v>0</v>
      </c>
      <c r="R254" s="137">
        <f>Q254*H254</f>
        <v>0</v>
      </c>
      <c r="S254" s="137">
        <v>4.786E-2</v>
      </c>
      <c r="T254" s="137">
        <f>S254*H254</f>
        <v>9.572E-2</v>
      </c>
      <c r="U254" s="322" t="s">
        <v>19</v>
      </c>
      <c r="V254" s="1" t="str">
        <f t="shared" si="2"/>
        <v/>
      </c>
      <c r="AR254" s="139" t="s">
        <v>247</v>
      </c>
      <c r="AT254" s="139" t="s">
        <v>149</v>
      </c>
      <c r="AU254" s="139" t="s">
        <v>88</v>
      </c>
      <c r="AY254" s="17" t="s">
        <v>146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7" t="s">
        <v>88</v>
      </c>
      <c r="BK254" s="140">
        <f>ROUND(I254*H254,2)</f>
        <v>0</v>
      </c>
      <c r="BL254" s="17" t="s">
        <v>247</v>
      </c>
      <c r="BM254" s="139" t="s">
        <v>387</v>
      </c>
    </row>
    <row r="255" spans="2:65" s="1" customFormat="1" ht="16.5" customHeight="1" x14ac:dyDescent="0.2">
      <c r="B255" s="32"/>
      <c r="C255" s="128" t="s">
        <v>388</v>
      </c>
      <c r="D255" s="128" t="s">
        <v>149</v>
      </c>
      <c r="E255" s="129" t="s">
        <v>389</v>
      </c>
      <c r="F255" s="130" t="s">
        <v>390</v>
      </c>
      <c r="G255" s="131" t="s">
        <v>163</v>
      </c>
      <c r="H255" s="132">
        <v>3</v>
      </c>
      <c r="I255" s="133"/>
      <c r="J255" s="134">
        <f>ROUND(I255*H255,2)</f>
        <v>0</v>
      </c>
      <c r="K255" s="130" t="s">
        <v>19</v>
      </c>
      <c r="L255" s="32"/>
      <c r="M255" s="135" t="s">
        <v>19</v>
      </c>
      <c r="N255" s="136" t="s">
        <v>47</v>
      </c>
      <c r="P255" s="137">
        <f>O255*H255</f>
        <v>0</v>
      </c>
      <c r="Q255" s="137">
        <v>0</v>
      </c>
      <c r="R255" s="137">
        <f>Q255*H255</f>
        <v>0</v>
      </c>
      <c r="S255" s="137">
        <v>4.786E-2</v>
      </c>
      <c r="T255" s="137">
        <f>S255*H255</f>
        <v>0.14357999999999999</v>
      </c>
      <c r="U255" s="322" t="s">
        <v>19</v>
      </c>
      <c r="V255" s="1" t="str">
        <f t="shared" si="2"/>
        <v/>
      </c>
      <c r="AR255" s="139" t="s">
        <v>247</v>
      </c>
      <c r="AT255" s="139" t="s">
        <v>149</v>
      </c>
      <c r="AU255" s="139" t="s">
        <v>88</v>
      </c>
      <c r="AY255" s="17" t="s">
        <v>146</v>
      </c>
      <c r="BE255" s="140">
        <f>IF(N255="základní",J255,0)</f>
        <v>0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7" t="s">
        <v>88</v>
      </c>
      <c r="BK255" s="140">
        <f>ROUND(I255*H255,2)</f>
        <v>0</v>
      </c>
      <c r="BL255" s="17" t="s">
        <v>247</v>
      </c>
      <c r="BM255" s="139" t="s">
        <v>391</v>
      </c>
    </row>
    <row r="256" spans="2:65" s="11" customFormat="1" ht="22.9" customHeight="1" x14ac:dyDescent="0.2">
      <c r="B256" s="116"/>
      <c r="D256" s="117" t="s">
        <v>74</v>
      </c>
      <c r="E256" s="126" t="s">
        <v>392</v>
      </c>
      <c r="F256" s="126" t="s">
        <v>393</v>
      </c>
      <c r="I256" s="119"/>
      <c r="J256" s="127">
        <f>BK256</f>
        <v>0</v>
      </c>
      <c r="L256" s="116"/>
      <c r="M256" s="121"/>
      <c r="P256" s="122">
        <f>SUM(P257:P260)</f>
        <v>0</v>
      </c>
      <c r="R256" s="122">
        <f>SUM(R257:R260)</f>
        <v>0</v>
      </c>
      <c r="T256" s="122">
        <f>SUM(T257:T260)</f>
        <v>2.2580000000000003E-2</v>
      </c>
      <c r="U256" s="321"/>
      <c r="V256" s="1" t="str">
        <f t="shared" si="2"/>
        <v/>
      </c>
      <c r="AR256" s="117" t="s">
        <v>88</v>
      </c>
      <c r="AT256" s="124" t="s">
        <v>74</v>
      </c>
      <c r="AU256" s="124" t="s">
        <v>82</v>
      </c>
      <c r="AY256" s="117" t="s">
        <v>146</v>
      </c>
      <c r="BK256" s="125">
        <f>SUM(BK257:BK260)</f>
        <v>0</v>
      </c>
    </row>
    <row r="257" spans="2:65" s="1" customFormat="1" ht="16.5" customHeight="1" x14ac:dyDescent="0.2">
      <c r="B257" s="32"/>
      <c r="C257" s="128" t="s">
        <v>394</v>
      </c>
      <c r="D257" s="128" t="s">
        <v>149</v>
      </c>
      <c r="E257" s="129" t="s">
        <v>395</v>
      </c>
      <c r="F257" s="130" t="s">
        <v>396</v>
      </c>
      <c r="G257" s="131" t="s">
        <v>241</v>
      </c>
      <c r="H257" s="132">
        <v>1</v>
      </c>
      <c r="I257" s="133"/>
      <c r="J257" s="134">
        <f>ROUND(I257*H257,2)</f>
        <v>0</v>
      </c>
      <c r="K257" s="130" t="s">
        <v>153</v>
      </c>
      <c r="L257" s="32"/>
      <c r="M257" s="135" t="s">
        <v>19</v>
      </c>
      <c r="N257" s="136" t="s">
        <v>47</v>
      </c>
      <c r="P257" s="137">
        <f>O257*H257</f>
        <v>0</v>
      </c>
      <c r="Q257" s="137">
        <v>0</v>
      </c>
      <c r="R257" s="137">
        <f>Q257*H257</f>
        <v>0</v>
      </c>
      <c r="S257" s="137">
        <v>1.9460000000000002E-2</v>
      </c>
      <c r="T257" s="137">
        <f>S257*H257</f>
        <v>1.9460000000000002E-2</v>
      </c>
      <c r="U257" s="322" t="s">
        <v>19</v>
      </c>
      <c r="V257" s="1" t="str">
        <f t="shared" si="2"/>
        <v/>
      </c>
      <c r="AR257" s="139" t="s">
        <v>247</v>
      </c>
      <c r="AT257" s="139" t="s">
        <v>149</v>
      </c>
      <c r="AU257" s="139" t="s">
        <v>88</v>
      </c>
      <c r="AY257" s="17" t="s">
        <v>146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7" t="s">
        <v>88</v>
      </c>
      <c r="BK257" s="140">
        <f>ROUND(I257*H257,2)</f>
        <v>0</v>
      </c>
      <c r="BL257" s="17" t="s">
        <v>247</v>
      </c>
      <c r="BM257" s="139" t="s">
        <v>397</v>
      </c>
    </row>
    <row r="258" spans="2:65" s="1" customFormat="1" ht="11.25" x14ac:dyDescent="0.2">
      <c r="B258" s="32"/>
      <c r="D258" s="141" t="s">
        <v>156</v>
      </c>
      <c r="F258" s="142" t="s">
        <v>398</v>
      </c>
      <c r="I258" s="143"/>
      <c r="L258" s="32"/>
      <c r="M258" s="144"/>
      <c r="U258" s="323"/>
      <c r="V258" s="1" t="str">
        <f t="shared" si="2"/>
        <v/>
      </c>
      <c r="AT258" s="17" t="s">
        <v>156</v>
      </c>
      <c r="AU258" s="17" t="s">
        <v>88</v>
      </c>
    </row>
    <row r="259" spans="2:65" s="1" customFormat="1" ht="16.5" customHeight="1" x14ac:dyDescent="0.2">
      <c r="B259" s="32"/>
      <c r="C259" s="128" t="s">
        <v>399</v>
      </c>
      <c r="D259" s="128" t="s">
        <v>149</v>
      </c>
      <c r="E259" s="129" t="s">
        <v>400</v>
      </c>
      <c r="F259" s="130" t="s">
        <v>401</v>
      </c>
      <c r="G259" s="131" t="s">
        <v>241</v>
      </c>
      <c r="H259" s="132">
        <v>2</v>
      </c>
      <c r="I259" s="133"/>
      <c r="J259" s="134">
        <f>ROUND(I259*H259,2)</f>
        <v>0</v>
      </c>
      <c r="K259" s="130" t="s">
        <v>153</v>
      </c>
      <c r="L259" s="32"/>
      <c r="M259" s="135" t="s">
        <v>19</v>
      </c>
      <c r="N259" s="136" t="s">
        <v>47</v>
      </c>
      <c r="P259" s="137">
        <f>O259*H259</f>
        <v>0</v>
      </c>
      <c r="Q259" s="137">
        <v>0</v>
      </c>
      <c r="R259" s="137">
        <f>Q259*H259</f>
        <v>0</v>
      </c>
      <c r="S259" s="137">
        <v>1.56E-3</v>
      </c>
      <c r="T259" s="137">
        <f>S259*H259</f>
        <v>3.1199999999999999E-3</v>
      </c>
      <c r="U259" s="322" t="s">
        <v>19</v>
      </c>
      <c r="V259" s="1" t="str">
        <f t="shared" si="2"/>
        <v/>
      </c>
      <c r="AR259" s="139" t="s">
        <v>247</v>
      </c>
      <c r="AT259" s="139" t="s">
        <v>149</v>
      </c>
      <c r="AU259" s="139" t="s">
        <v>88</v>
      </c>
      <c r="AY259" s="17" t="s">
        <v>146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7" t="s">
        <v>88</v>
      </c>
      <c r="BK259" s="140">
        <f>ROUND(I259*H259,2)</f>
        <v>0</v>
      </c>
      <c r="BL259" s="17" t="s">
        <v>247</v>
      </c>
      <c r="BM259" s="139" t="s">
        <v>402</v>
      </c>
    </row>
    <row r="260" spans="2:65" s="1" customFormat="1" ht="11.25" x14ac:dyDescent="0.2">
      <c r="B260" s="32"/>
      <c r="D260" s="141" t="s">
        <v>156</v>
      </c>
      <c r="F260" s="142" t="s">
        <v>403</v>
      </c>
      <c r="I260" s="143"/>
      <c r="L260" s="32"/>
      <c r="M260" s="144"/>
      <c r="U260" s="323"/>
      <c r="V260" s="1" t="str">
        <f t="shared" si="2"/>
        <v/>
      </c>
      <c r="AT260" s="17" t="s">
        <v>156</v>
      </c>
      <c r="AU260" s="17" t="s">
        <v>88</v>
      </c>
    </row>
    <row r="261" spans="2:65" s="11" customFormat="1" ht="22.9" customHeight="1" x14ac:dyDescent="0.2">
      <c r="B261" s="116"/>
      <c r="D261" s="117" t="s">
        <v>74</v>
      </c>
      <c r="E261" s="126" t="s">
        <v>404</v>
      </c>
      <c r="F261" s="126" t="s">
        <v>405</v>
      </c>
      <c r="I261" s="119"/>
      <c r="J261" s="127">
        <f>BK261</f>
        <v>0</v>
      </c>
      <c r="L261" s="116"/>
      <c r="M261" s="121"/>
      <c r="P261" s="122">
        <f>P262</f>
        <v>0</v>
      </c>
      <c r="R261" s="122">
        <f>R262</f>
        <v>0</v>
      </c>
      <c r="T261" s="122">
        <f>T262</f>
        <v>0.06</v>
      </c>
      <c r="U261" s="321"/>
      <c r="V261" s="1" t="str">
        <f t="shared" si="2"/>
        <v/>
      </c>
      <c r="AR261" s="117" t="s">
        <v>88</v>
      </c>
      <c r="AT261" s="124" t="s">
        <v>74</v>
      </c>
      <c r="AU261" s="124" t="s">
        <v>82</v>
      </c>
      <c r="AY261" s="117" t="s">
        <v>146</v>
      </c>
      <c r="BK261" s="125">
        <f>BK262</f>
        <v>0</v>
      </c>
    </row>
    <row r="262" spans="2:65" s="1" customFormat="1" ht="16.5" customHeight="1" x14ac:dyDescent="0.2">
      <c r="B262" s="32"/>
      <c r="C262" s="128" t="s">
        <v>406</v>
      </c>
      <c r="D262" s="128" t="s">
        <v>149</v>
      </c>
      <c r="E262" s="129" t="s">
        <v>407</v>
      </c>
      <c r="F262" s="130" t="s">
        <v>408</v>
      </c>
      <c r="G262" s="131" t="s">
        <v>273</v>
      </c>
      <c r="H262" s="132">
        <v>1</v>
      </c>
      <c r="I262" s="133"/>
      <c r="J262" s="134">
        <f>ROUND(I262*H262,2)</f>
        <v>0</v>
      </c>
      <c r="K262" s="130" t="s">
        <v>19</v>
      </c>
      <c r="L262" s="32"/>
      <c r="M262" s="135" t="s">
        <v>19</v>
      </c>
      <c r="N262" s="136" t="s">
        <v>47</v>
      </c>
      <c r="P262" s="137">
        <f>O262*H262</f>
        <v>0</v>
      </c>
      <c r="Q262" s="137">
        <v>0</v>
      </c>
      <c r="R262" s="137">
        <f>Q262*H262</f>
        <v>0</v>
      </c>
      <c r="S262" s="137">
        <v>0.06</v>
      </c>
      <c r="T262" s="137">
        <f>S262*H262</f>
        <v>0.06</v>
      </c>
      <c r="U262" s="322" t="s">
        <v>19</v>
      </c>
      <c r="V262" s="1" t="str">
        <f t="shared" si="2"/>
        <v/>
      </c>
      <c r="AR262" s="139" t="s">
        <v>247</v>
      </c>
      <c r="AT262" s="139" t="s">
        <v>149</v>
      </c>
      <c r="AU262" s="139" t="s">
        <v>88</v>
      </c>
      <c r="AY262" s="17" t="s">
        <v>146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7" t="s">
        <v>88</v>
      </c>
      <c r="BK262" s="140">
        <f>ROUND(I262*H262,2)</f>
        <v>0</v>
      </c>
      <c r="BL262" s="17" t="s">
        <v>247</v>
      </c>
      <c r="BM262" s="139" t="s">
        <v>409</v>
      </c>
    </row>
    <row r="263" spans="2:65" s="11" customFormat="1" ht="22.9" customHeight="1" x14ac:dyDescent="0.2">
      <c r="B263" s="116"/>
      <c r="D263" s="117" t="s">
        <v>74</v>
      </c>
      <c r="E263" s="126" t="s">
        <v>410</v>
      </c>
      <c r="F263" s="126" t="s">
        <v>411</v>
      </c>
      <c r="I263" s="119"/>
      <c r="J263" s="127">
        <f>BK263</f>
        <v>0</v>
      </c>
      <c r="L263" s="116"/>
      <c r="M263" s="121"/>
      <c r="P263" s="122">
        <f>SUM(P264:P270)</f>
        <v>0</v>
      </c>
      <c r="R263" s="122">
        <f>SUM(R264:R270)</f>
        <v>0</v>
      </c>
      <c r="T263" s="122">
        <f>SUM(T264:T270)</f>
        <v>0.87623999999999991</v>
      </c>
      <c r="U263" s="321"/>
      <c r="V263" s="1" t="str">
        <f t="shared" si="2"/>
        <v/>
      </c>
      <c r="AR263" s="117" t="s">
        <v>88</v>
      </c>
      <c r="AT263" s="124" t="s">
        <v>74</v>
      </c>
      <c r="AU263" s="124" t="s">
        <v>82</v>
      </c>
      <c r="AY263" s="117" t="s">
        <v>146</v>
      </c>
      <c r="BK263" s="125">
        <f>SUM(BK264:BK270)</f>
        <v>0</v>
      </c>
    </row>
    <row r="264" spans="2:65" s="1" customFormat="1" ht="16.5" customHeight="1" x14ac:dyDescent="0.2">
      <c r="B264" s="32"/>
      <c r="C264" s="128" t="s">
        <v>412</v>
      </c>
      <c r="D264" s="128" t="s">
        <v>149</v>
      </c>
      <c r="E264" s="129" t="s">
        <v>413</v>
      </c>
      <c r="F264" s="130" t="s">
        <v>414</v>
      </c>
      <c r="G264" s="131" t="s">
        <v>170</v>
      </c>
      <c r="H264" s="132">
        <v>48.68</v>
      </c>
      <c r="I264" s="133"/>
      <c r="J264" s="134">
        <f>ROUND(I264*H264,2)</f>
        <v>0</v>
      </c>
      <c r="K264" s="130" t="s">
        <v>153</v>
      </c>
      <c r="L264" s="32"/>
      <c r="M264" s="135" t="s">
        <v>19</v>
      </c>
      <c r="N264" s="136" t="s">
        <v>47</v>
      </c>
      <c r="P264" s="137">
        <f>O264*H264</f>
        <v>0</v>
      </c>
      <c r="Q264" s="137">
        <v>0</v>
      </c>
      <c r="R264" s="137">
        <f>Q264*H264</f>
        <v>0</v>
      </c>
      <c r="S264" s="137">
        <v>1.7999999999999999E-2</v>
      </c>
      <c r="T264" s="137">
        <f>S264*H264</f>
        <v>0.87623999999999991</v>
      </c>
      <c r="U264" s="322" t="s">
        <v>19</v>
      </c>
      <c r="V264" s="1" t="str">
        <f t="shared" si="2"/>
        <v/>
      </c>
      <c r="AR264" s="139" t="s">
        <v>247</v>
      </c>
      <c r="AT264" s="139" t="s">
        <v>149</v>
      </c>
      <c r="AU264" s="139" t="s">
        <v>88</v>
      </c>
      <c r="AY264" s="17" t="s">
        <v>146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7" t="s">
        <v>88</v>
      </c>
      <c r="BK264" s="140">
        <f>ROUND(I264*H264,2)</f>
        <v>0</v>
      </c>
      <c r="BL264" s="17" t="s">
        <v>247</v>
      </c>
      <c r="BM264" s="139" t="s">
        <v>415</v>
      </c>
    </row>
    <row r="265" spans="2:65" s="1" customFormat="1" ht="11.25" x14ac:dyDescent="0.2">
      <c r="B265" s="32"/>
      <c r="D265" s="141" t="s">
        <v>156</v>
      </c>
      <c r="F265" s="142" t="s">
        <v>416</v>
      </c>
      <c r="I265" s="143"/>
      <c r="L265" s="32"/>
      <c r="M265" s="144"/>
      <c r="U265" s="323"/>
      <c r="V265" s="1" t="str">
        <f t="shared" si="2"/>
        <v/>
      </c>
      <c r="AT265" s="17" t="s">
        <v>156</v>
      </c>
      <c r="AU265" s="17" t="s">
        <v>88</v>
      </c>
    </row>
    <row r="266" spans="2:65" s="14" customFormat="1" ht="11.25" x14ac:dyDescent="0.2">
      <c r="B266" s="158"/>
      <c r="D266" s="146" t="s">
        <v>158</v>
      </c>
      <c r="E266" s="159" t="s">
        <v>19</v>
      </c>
      <c r="F266" s="160" t="s">
        <v>287</v>
      </c>
      <c r="H266" s="159" t="s">
        <v>19</v>
      </c>
      <c r="I266" s="161"/>
      <c r="L266" s="158"/>
      <c r="M266" s="162"/>
      <c r="U266" s="326"/>
      <c r="V266" s="1" t="str">
        <f t="shared" si="2"/>
        <v/>
      </c>
      <c r="AT266" s="159" t="s">
        <v>158</v>
      </c>
      <c r="AU266" s="159" t="s">
        <v>88</v>
      </c>
      <c r="AV266" s="14" t="s">
        <v>82</v>
      </c>
      <c r="AW266" s="14" t="s">
        <v>36</v>
      </c>
      <c r="AX266" s="14" t="s">
        <v>75</v>
      </c>
      <c r="AY266" s="159" t="s">
        <v>146</v>
      </c>
    </row>
    <row r="267" spans="2:65" s="12" customFormat="1" ht="11.25" x14ac:dyDescent="0.2">
      <c r="B267" s="145"/>
      <c r="D267" s="146" t="s">
        <v>158</v>
      </c>
      <c r="E267" s="147" t="s">
        <v>19</v>
      </c>
      <c r="F267" s="148" t="s">
        <v>305</v>
      </c>
      <c r="H267" s="149">
        <v>29.01</v>
      </c>
      <c r="I267" s="150"/>
      <c r="L267" s="145"/>
      <c r="M267" s="151"/>
      <c r="U267" s="324"/>
      <c r="V267" s="1" t="str">
        <f t="shared" si="2"/>
        <v/>
      </c>
      <c r="AT267" s="147" t="s">
        <v>158</v>
      </c>
      <c r="AU267" s="147" t="s">
        <v>88</v>
      </c>
      <c r="AV267" s="12" t="s">
        <v>88</v>
      </c>
      <c r="AW267" s="12" t="s">
        <v>36</v>
      </c>
      <c r="AX267" s="12" t="s">
        <v>75</v>
      </c>
      <c r="AY267" s="147" t="s">
        <v>146</v>
      </c>
    </row>
    <row r="268" spans="2:65" s="12" customFormat="1" ht="11.25" x14ac:dyDescent="0.2">
      <c r="B268" s="145"/>
      <c r="D268" s="146" t="s">
        <v>158</v>
      </c>
      <c r="E268" s="147" t="s">
        <v>19</v>
      </c>
      <c r="F268" s="148" t="s">
        <v>306</v>
      </c>
      <c r="H268" s="149">
        <v>19.04</v>
      </c>
      <c r="I268" s="150"/>
      <c r="L268" s="145"/>
      <c r="M268" s="151"/>
      <c r="U268" s="324"/>
      <c r="V268" s="1" t="str">
        <f t="shared" si="2"/>
        <v/>
      </c>
      <c r="AT268" s="147" t="s">
        <v>158</v>
      </c>
      <c r="AU268" s="147" t="s">
        <v>88</v>
      </c>
      <c r="AV268" s="12" t="s">
        <v>88</v>
      </c>
      <c r="AW268" s="12" t="s">
        <v>36</v>
      </c>
      <c r="AX268" s="12" t="s">
        <v>75</v>
      </c>
      <c r="AY268" s="147" t="s">
        <v>146</v>
      </c>
    </row>
    <row r="269" spans="2:65" s="12" customFormat="1" ht="11.25" x14ac:dyDescent="0.2">
      <c r="B269" s="145"/>
      <c r="D269" s="146" t="s">
        <v>158</v>
      </c>
      <c r="E269" s="147" t="s">
        <v>19</v>
      </c>
      <c r="F269" s="148" t="s">
        <v>307</v>
      </c>
      <c r="H269" s="149">
        <v>0.63</v>
      </c>
      <c r="I269" s="150"/>
      <c r="L269" s="145"/>
      <c r="M269" s="151"/>
      <c r="U269" s="324"/>
      <c r="V269" s="1" t="str">
        <f t="shared" si="2"/>
        <v/>
      </c>
      <c r="AT269" s="147" t="s">
        <v>158</v>
      </c>
      <c r="AU269" s="147" t="s">
        <v>88</v>
      </c>
      <c r="AV269" s="12" t="s">
        <v>88</v>
      </c>
      <c r="AW269" s="12" t="s">
        <v>36</v>
      </c>
      <c r="AX269" s="12" t="s">
        <v>75</v>
      </c>
      <c r="AY269" s="147" t="s">
        <v>146</v>
      </c>
    </row>
    <row r="270" spans="2:65" s="13" customFormat="1" ht="11.25" x14ac:dyDescent="0.2">
      <c r="B270" s="152"/>
      <c r="D270" s="146" t="s">
        <v>158</v>
      </c>
      <c r="E270" s="153" t="s">
        <v>19</v>
      </c>
      <c r="F270" s="154" t="s">
        <v>160</v>
      </c>
      <c r="H270" s="155">
        <v>48.68</v>
      </c>
      <c r="I270" s="156"/>
      <c r="L270" s="152"/>
      <c r="M270" s="157"/>
      <c r="U270" s="325"/>
      <c r="V270" s="1" t="str">
        <f t="shared" si="2"/>
        <v/>
      </c>
      <c r="AT270" s="153" t="s">
        <v>158</v>
      </c>
      <c r="AU270" s="153" t="s">
        <v>88</v>
      </c>
      <c r="AV270" s="13" t="s">
        <v>154</v>
      </c>
      <c r="AW270" s="13" t="s">
        <v>36</v>
      </c>
      <c r="AX270" s="13" t="s">
        <v>82</v>
      </c>
      <c r="AY270" s="153" t="s">
        <v>146</v>
      </c>
    </row>
    <row r="271" spans="2:65" s="11" customFormat="1" ht="22.9" customHeight="1" x14ac:dyDescent="0.2">
      <c r="B271" s="116"/>
      <c r="D271" s="117" t="s">
        <v>74</v>
      </c>
      <c r="E271" s="126" t="s">
        <v>417</v>
      </c>
      <c r="F271" s="126" t="s">
        <v>418</v>
      </c>
      <c r="I271" s="119"/>
      <c r="J271" s="127">
        <f>BK271</f>
        <v>0</v>
      </c>
      <c r="L271" s="116"/>
      <c r="M271" s="121"/>
      <c r="P271" s="122">
        <f>SUM(P272:P324)</f>
        <v>0</v>
      </c>
      <c r="R271" s="122">
        <f>SUM(R272:R324)</f>
        <v>3.9145633200000001</v>
      </c>
      <c r="T271" s="122">
        <f>SUM(T272:T324)</f>
        <v>1.6999999999999999E-3</v>
      </c>
      <c r="U271" s="321"/>
      <c r="V271" s="1" t="str">
        <f t="shared" si="2"/>
        <v/>
      </c>
      <c r="AR271" s="117" t="s">
        <v>88</v>
      </c>
      <c r="AT271" s="124" t="s">
        <v>74</v>
      </c>
      <c r="AU271" s="124" t="s">
        <v>82</v>
      </c>
      <c r="AY271" s="117" t="s">
        <v>146</v>
      </c>
      <c r="BK271" s="125">
        <f>SUM(BK272:BK324)</f>
        <v>0</v>
      </c>
    </row>
    <row r="272" spans="2:65" s="1" customFormat="1" ht="37.9" customHeight="1" x14ac:dyDescent="0.2">
      <c r="B272" s="32"/>
      <c r="C272" s="128" t="s">
        <v>419</v>
      </c>
      <c r="D272" s="128" t="s">
        <v>149</v>
      </c>
      <c r="E272" s="129" t="s">
        <v>420</v>
      </c>
      <c r="F272" s="130" t="s">
        <v>421</v>
      </c>
      <c r="G272" s="131" t="s">
        <v>170</v>
      </c>
      <c r="H272" s="132">
        <v>21.629000000000001</v>
      </c>
      <c r="I272" s="133"/>
      <c r="J272" s="134">
        <f>ROUND(I272*H272,2)</f>
        <v>0</v>
      </c>
      <c r="K272" s="130" t="s">
        <v>153</v>
      </c>
      <c r="L272" s="32"/>
      <c r="M272" s="135" t="s">
        <v>19</v>
      </c>
      <c r="N272" s="136" t="s">
        <v>47</v>
      </c>
      <c r="P272" s="137">
        <f>O272*H272</f>
        <v>0</v>
      </c>
      <c r="Q272" s="137">
        <v>4.5539999999999997E-2</v>
      </c>
      <c r="R272" s="137">
        <f>Q272*H272</f>
        <v>0.98498465999999996</v>
      </c>
      <c r="S272" s="137">
        <v>0</v>
      </c>
      <c r="T272" s="137">
        <f>S272*H272</f>
        <v>0</v>
      </c>
      <c r="U272" s="322" t="s">
        <v>187</v>
      </c>
      <c r="V272" s="1">
        <f t="shared" si="2"/>
        <v>0</v>
      </c>
      <c r="AR272" s="139" t="s">
        <v>247</v>
      </c>
      <c r="AT272" s="139" t="s">
        <v>149</v>
      </c>
      <c r="AU272" s="139" t="s">
        <v>88</v>
      </c>
      <c r="AY272" s="17" t="s">
        <v>146</v>
      </c>
      <c r="BE272" s="140">
        <f>IF(N272="základní",J272,0)</f>
        <v>0</v>
      </c>
      <c r="BF272" s="140">
        <f>IF(N272="snížená",J272,0)</f>
        <v>0</v>
      </c>
      <c r="BG272" s="140">
        <f>IF(N272="zákl. přenesená",J272,0)</f>
        <v>0</v>
      </c>
      <c r="BH272" s="140">
        <f>IF(N272="sníž. přenesená",J272,0)</f>
        <v>0</v>
      </c>
      <c r="BI272" s="140">
        <f>IF(N272="nulová",J272,0)</f>
        <v>0</v>
      </c>
      <c r="BJ272" s="17" t="s">
        <v>88</v>
      </c>
      <c r="BK272" s="140">
        <f>ROUND(I272*H272,2)</f>
        <v>0</v>
      </c>
      <c r="BL272" s="17" t="s">
        <v>247</v>
      </c>
      <c r="BM272" s="139" t="s">
        <v>422</v>
      </c>
    </row>
    <row r="273" spans="2:65" s="1" customFormat="1" ht="11.25" x14ac:dyDescent="0.2">
      <c r="B273" s="32"/>
      <c r="D273" s="141" t="s">
        <v>156</v>
      </c>
      <c r="F273" s="142" t="s">
        <v>423</v>
      </c>
      <c r="I273" s="143"/>
      <c r="L273" s="32"/>
      <c r="M273" s="144"/>
      <c r="U273" s="323"/>
      <c r="V273" s="1" t="str">
        <f t="shared" si="2"/>
        <v/>
      </c>
      <c r="AT273" s="17" t="s">
        <v>156</v>
      </c>
      <c r="AU273" s="17" t="s">
        <v>88</v>
      </c>
    </row>
    <row r="274" spans="2:65" s="12" customFormat="1" ht="11.25" x14ac:dyDescent="0.2">
      <c r="B274" s="145"/>
      <c r="D274" s="146" t="s">
        <v>158</v>
      </c>
      <c r="E274" s="147" t="s">
        <v>19</v>
      </c>
      <c r="F274" s="148" t="s">
        <v>424</v>
      </c>
      <c r="H274" s="149">
        <v>21.629000000000001</v>
      </c>
      <c r="I274" s="150"/>
      <c r="L274" s="145"/>
      <c r="M274" s="151"/>
      <c r="U274" s="324"/>
      <c r="V274" s="1" t="str">
        <f t="shared" si="2"/>
        <v/>
      </c>
      <c r="AT274" s="147" t="s">
        <v>158</v>
      </c>
      <c r="AU274" s="147" t="s">
        <v>88</v>
      </c>
      <c r="AV274" s="12" t="s">
        <v>88</v>
      </c>
      <c r="AW274" s="12" t="s">
        <v>36</v>
      </c>
      <c r="AX274" s="12" t="s">
        <v>75</v>
      </c>
      <c r="AY274" s="147" t="s">
        <v>146</v>
      </c>
    </row>
    <row r="275" spans="2:65" s="13" customFormat="1" ht="11.25" x14ac:dyDescent="0.2">
      <c r="B275" s="152"/>
      <c r="D275" s="146" t="s">
        <v>158</v>
      </c>
      <c r="E275" s="153" t="s">
        <v>19</v>
      </c>
      <c r="F275" s="154" t="s">
        <v>160</v>
      </c>
      <c r="H275" s="155">
        <v>21.629000000000001</v>
      </c>
      <c r="I275" s="156"/>
      <c r="L275" s="152"/>
      <c r="M275" s="157"/>
      <c r="U275" s="325"/>
      <c r="V275" s="1" t="str">
        <f t="shared" si="2"/>
        <v/>
      </c>
      <c r="AT275" s="153" t="s">
        <v>158</v>
      </c>
      <c r="AU275" s="153" t="s">
        <v>88</v>
      </c>
      <c r="AV275" s="13" t="s">
        <v>154</v>
      </c>
      <c r="AW275" s="13" t="s">
        <v>36</v>
      </c>
      <c r="AX275" s="13" t="s">
        <v>82</v>
      </c>
      <c r="AY275" s="153" t="s">
        <v>146</v>
      </c>
    </row>
    <row r="276" spans="2:65" s="1" customFormat="1" ht="24.2" customHeight="1" x14ac:dyDescent="0.2">
      <c r="B276" s="32"/>
      <c r="C276" s="128" t="s">
        <v>425</v>
      </c>
      <c r="D276" s="128" t="s">
        <v>149</v>
      </c>
      <c r="E276" s="129" t="s">
        <v>426</v>
      </c>
      <c r="F276" s="130" t="s">
        <v>427</v>
      </c>
      <c r="G276" s="131" t="s">
        <v>163</v>
      </c>
      <c r="H276" s="132">
        <v>1.5</v>
      </c>
      <c r="I276" s="133"/>
      <c r="J276" s="134">
        <f>ROUND(I276*H276,2)</f>
        <v>0</v>
      </c>
      <c r="K276" s="130" t="s">
        <v>153</v>
      </c>
      <c r="L276" s="32"/>
      <c r="M276" s="135" t="s">
        <v>19</v>
      </c>
      <c r="N276" s="136" t="s">
        <v>47</v>
      </c>
      <c r="P276" s="137">
        <f>O276*H276</f>
        <v>0</v>
      </c>
      <c r="Q276" s="137">
        <v>5.1900000000000002E-3</v>
      </c>
      <c r="R276" s="137">
        <f>Q276*H276</f>
        <v>7.7850000000000003E-3</v>
      </c>
      <c r="S276" s="137">
        <v>0</v>
      </c>
      <c r="T276" s="137">
        <f>S276*H276</f>
        <v>0</v>
      </c>
      <c r="U276" s="322" t="s">
        <v>187</v>
      </c>
      <c r="V276" s="1">
        <f t="shared" si="2"/>
        <v>0</v>
      </c>
      <c r="AR276" s="139" t="s">
        <v>247</v>
      </c>
      <c r="AT276" s="139" t="s">
        <v>149</v>
      </c>
      <c r="AU276" s="139" t="s">
        <v>88</v>
      </c>
      <c r="AY276" s="17" t="s">
        <v>146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7" t="s">
        <v>88</v>
      </c>
      <c r="BK276" s="140">
        <f>ROUND(I276*H276,2)</f>
        <v>0</v>
      </c>
      <c r="BL276" s="17" t="s">
        <v>247</v>
      </c>
      <c r="BM276" s="139" t="s">
        <v>428</v>
      </c>
    </row>
    <row r="277" spans="2:65" s="1" customFormat="1" ht="11.25" x14ac:dyDescent="0.2">
      <c r="B277" s="32"/>
      <c r="D277" s="141" t="s">
        <v>156</v>
      </c>
      <c r="F277" s="142" t="s">
        <v>429</v>
      </c>
      <c r="I277" s="143"/>
      <c r="L277" s="32"/>
      <c r="M277" s="144"/>
      <c r="U277" s="323"/>
      <c r="V277" s="1" t="str">
        <f t="shared" si="2"/>
        <v/>
      </c>
      <c r="AT277" s="17" t="s">
        <v>156</v>
      </c>
      <c r="AU277" s="17" t="s">
        <v>88</v>
      </c>
    </row>
    <row r="278" spans="2:65" s="12" customFormat="1" ht="11.25" x14ac:dyDescent="0.2">
      <c r="B278" s="145"/>
      <c r="D278" s="146" t="s">
        <v>158</v>
      </c>
      <c r="E278" s="147" t="s">
        <v>19</v>
      </c>
      <c r="F278" s="148" t="s">
        <v>430</v>
      </c>
      <c r="H278" s="149">
        <v>1.5</v>
      </c>
      <c r="I278" s="150"/>
      <c r="L278" s="145"/>
      <c r="M278" s="151"/>
      <c r="U278" s="324"/>
      <c r="V278" s="1" t="str">
        <f t="shared" si="2"/>
        <v/>
      </c>
      <c r="AT278" s="147" t="s">
        <v>158</v>
      </c>
      <c r="AU278" s="147" t="s">
        <v>88</v>
      </c>
      <c r="AV278" s="12" t="s">
        <v>88</v>
      </c>
      <c r="AW278" s="12" t="s">
        <v>36</v>
      </c>
      <c r="AX278" s="12" t="s">
        <v>75</v>
      </c>
      <c r="AY278" s="147" t="s">
        <v>146</v>
      </c>
    </row>
    <row r="279" spans="2:65" s="13" customFormat="1" ht="11.25" x14ac:dyDescent="0.2">
      <c r="B279" s="152"/>
      <c r="D279" s="146" t="s">
        <v>158</v>
      </c>
      <c r="E279" s="153" t="s">
        <v>19</v>
      </c>
      <c r="F279" s="154" t="s">
        <v>160</v>
      </c>
      <c r="H279" s="155">
        <v>1.5</v>
      </c>
      <c r="I279" s="156"/>
      <c r="L279" s="152"/>
      <c r="M279" s="157"/>
      <c r="U279" s="325"/>
      <c r="V279" s="1" t="str">
        <f t="shared" si="2"/>
        <v/>
      </c>
      <c r="AT279" s="153" t="s">
        <v>158</v>
      </c>
      <c r="AU279" s="153" t="s">
        <v>88</v>
      </c>
      <c r="AV279" s="13" t="s">
        <v>154</v>
      </c>
      <c r="AW279" s="13" t="s">
        <v>36</v>
      </c>
      <c r="AX279" s="13" t="s">
        <v>82</v>
      </c>
      <c r="AY279" s="153" t="s">
        <v>146</v>
      </c>
    </row>
    <row r="280" spans="2:65" s="1" customFormat="1" ht="33" customHeight="1" x14ac:dyDescent="0.2">
      <c r="B280" s="32"/>
      <c r="C280" s="128" t="s">
        <v>431</v>
      </c>
      <c r="D280" s="128" t="s">
        <v>149</v>
      </c>
      <c r="E280" s="129" t="s">
        <v>432</v>
      </c>
      <c r="F280" s="130" t="s">
        <v>433</v>
      </c>
      <c r="G280" s="131" t="s">
        <v>170</v>
      </c>
      <c r="H280" s="132">
        <v>8.8149999999999995</v>
      </c>
      <c r="I280" s="133"/>
      <c r="J280" s="134">
        <f>ROUND(I280*H280,2)</f>
        <v>0</v>
      </c>
      <c r="K280" s="130" t="s">
        <v>19</v>
      </c>
      <c r="L280" s="32"/>
      <c r="M280" s="135" t="s">
        <v>19</v>
      </c>
      <c r="N280" s="136" t="s">
        <v>47</v>
      </c>
      <c r="P280" s="137">
        <f>O280*H280</f>
        <v>0</v>
      </c>
      <c r="Q280" s="137">
        <v>2.7900000000000001E-2</v>
      </c>
      <c r="R280" s="137">
        <f>Q280*H280</f>
        <v>0.2459385</v>
      </c>
      <c r="S280" s="137">
        <v>0</v>
      </c>
      <c r="T280" s="137">
        <f>S280*H280</f>
        <v>0</v>
      </c>
      <c r="U280" s="322" t="s">
        <v>187</v>
      </c>
      <c r="V280" s="1">
        <f t="shared" si="2"/>
        <v>0</v>
      </c>
      <c r="AR280" s="139" t="s">
        <v>247</v>
      </c>
      <c r="AT280" s="139" t="s">
        <v>149</v>
      </c>
      <c r="AU280" s="139" t="s">
        <v>88</v>
      </c>
      <c r="AY280" s="17" t="s">
        <v>146</v>
      </c>
      <c r="BE280" s="140">
        <f>IF(N280="základní",J280,0)</f>
        <v>0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7" t="s">
        <v>88</v>
      </c>
      <c r="BK280" s="140">
        <f>ROUND(I280*H280,2)</f>
        <v>0</v>
      </c>
      <c r="BL280" s="17" t="s">
        <v>247</v>
      </c>
      <c r="BM280" s="139" t="s">
        <v>434</v>
      </c>
    </row>
    <row r="281" spans="2:65" s="12" customFormat="1" ht="11.25" x14ac:dyDescent="0.2">
      <c r="B281" s="145"/>
      <c r="D281" s="146" t="s">
        <v>158</v>
      </c>
      <c r="E281" s="147" t="s">
        <v>19</v>
      </c>
      <c r="F281" s="148" t="s">
        <v>435</v>
      </c>
      <c r="H281" s="149">
        <v>8.8149999999999995</v>
      </c>
      <c r="I281" s="150"/>
      <c r="L281" s="145"/>
      <c r="M281" s="151"/>
      <c r="U281" s="324"/>
      <c r="V281" s="1" t="str">
        <f t="shared" si="2"/>
        <v/>
      </c>
      <c r="AT281" s="147" t="s">
        <v>158</v>
      </c>
      <c r="AU281" s="147" t="s">
        <v>88</v>
      </c>
      <c r="AV281" s="12" t="s">
        <v>88</v>
      </c>
      <c r="AW281" s="12" t="s">
        <v>36</v>
      </c>
      <c r="AX281" s="12" t="s">
        <v>75</v>
      </c>
      <c r="AY281" s="147" t="s">
        <v>146</v>
      </c>
    </row>
    <row r="282" spans="2:65" s="13" customFormat="1" ht="11.25" x14ac:dyDescent="0.2">
      <c r="B282" s="152"/>
      <c r="D282" s="146" t="s">
        <v>158</v>
      </c>
      <c r="E282" s="153" t="s">
        <v>19</v>
      </c>
      <c r="F282" s="154" t="s">
        <v>160</v>
      </c>
      <c r="H282" s="155">
        <v>8.8149999999999995</v>
      </c>
      <c r="I282" s="156"/>
      <c r="L282" s="152"/>
      <c r="M282" s="157"/>
      <c r="U282" s="325"/>
      <c r="V282" s="1" t="str">
        <f t="shared" si="2"/>
        <v/>
      </c>
      <c r="AT282" s="153" t="s">
        <v>158</v>
      </c>
      <c r="AU282" s="153" t="s">
        <v>88</v>
      </c>
      <c r="AV282" s="13" t="s">
        <v>154</v>
      </c>
      <c r="AW282" s="13" t="s">
        <v>36</v>
      </c>
      <c r="AX282" s="13" t="s">
        <v>82</v>
      </c>
      <c r="AY282" s="153" t="s">
        <v>146</v>
      </c>
    </row>
    <row r="283" spans="2:65" s="1" customFormat="1" ht="33" customHeight="1" x14ac:dyDescent="0.2">
      <c r="B283" s="32"/>
      <c r="C283" s="128" t="s">
        <v>436</v>
      </c>
      <c r="D283" s="128" t="s">
        <v>149</v>
      </c>
      <c r="E283" s="129" t="s">
        <v>437</v>
      </c>
      <c r="F283" s="130" t="s">
        <v>438</v>
      </c>
      <c r="G283" s="131" t="s">
        <v>170</v>
      </c>
      <c r="H283" s="132">
        <v>40.390999999999998</v>
      </c>
      <c r="I283" s="133"/>
      <c r="J283" s="134">
        <f>ROUND(I283*H283,2)</f>
        <v>0</v>
      </c>
      <c r="K283" s="130" t="s">
        <v>153</v>
      </c>
      <c r="L283" s="32"/>
      <c r="M283" s="135" t="s">
        <v>19</v>
      </c>
      <c r="N283" s="136" t="s">
        <v>47</v>
      </c>
      <c r="P283" s="137">
        <f>O283*H283</f>
        <v>0</v>
      </c>
      <c r="Q283" s="137">
        <v>1.256E-2</v>
      </c>
      <c r="R283" s="137">
        <f>Q283*H283</f>
        <v>0.50731095999999998</v>
      </c>
      <c r="S283" s="137">
        <v>0</v>
      </c>
      <c r="T283" s="137">
        <f>S283*H283</f>
        <v>0</v>
      </c>
      <c r="U283" s="322" t="s">
        <v>187</v>
      </c>
      <c r="V283" s="1">
        <f t="shared" si="2"/>
        <v>0</v>
      </c>
      <c r="AR283" s="139" t="s">
        <v>247</v>
      </c>
      <c r="AT283" s="139" t="s">
        <v>149</v>
      </c>
      <c r="AU283" s="139" t="s">
        <v>88</v>
      </c>
      <c r="AY283" s="17" t="s">
        <v>146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88</v>
      </c>
      <c r="BK283" s="140">
        <f>ROUND(I283*H283,2)</f>
        <v>0</v>
      </c>
      <c r="BL283" s="17" t="s">
        <v>247</v>
      </c>
      <c r="BM283" s="139" t="s">
        <v>439</v>
      </c>
    </row>
    <row r="284" spans="2:65" s="1" customFormat="1" ht="11.25" x14ac:dyDescent="0.2">
      <c r="B284" s="32"/>
      <c r="D284" s="141" t="s">
        <v>156</v>
      </c>
      <c r="F284" s="142" t="s">
        <v>440</v>
      </c>
      <c r="I284" s="143"/>
      <c r="L284" s="32"/>
      <c r="M284" s="144"/>
      <c r="U284" s="323"/>
      <c r="V284" s="1" t="str">
        <f t="shared" si="2"/>
        <v/>
      </c>
      <c r="AT284" s="17" t="s">
        <v>156</v>
      </c>
      <c r="AU284" s="17" t="s">
        <v>88</v>
      </c>
    </row>
    <row r="285" spans="2:65" s="14" customFormat="1" ht="11.25" x14ac:dyDescent="0.2">
      <c r="B285" s="158"/>
      <c r="D285" s="146" t="s">
        <v>158</v>
      </c>
      <c r="E285" s="159" t="s">
        <v>19</v>
      </c>
      <c r="F285" s="160" t="s">
        <v>441</v>
      </c>
      <c r="H285" s="159" t="s">
        <v>19</v>
      </c>
      <c r="I285" s="161"/>
      <c r="L285" s="158"/>
      <c r="M285" s="162"/>
      <c r="U285" s="326"/>
      <c r="V285" s="1" t="str">
        <f t="shared" si="2"/>
        <v/>
      </c>
      <c r="AT285" s="159" t="s">
        <v>158</v>
      </c>
      <c r="AU285" s="159" t="s">
        <v>88</v>
      </c>
      <c r="AV285" s="14" t="s">
        <v>82</v>
      </c>
      <c r="AW285" s="14" t="s">
        <v>36</v>
      </c>
      <c r="AX285" s="14" t="s">
        <v>75</v>
      </c>
      <c r="AY285" s="159" t="s">
        <v>146</v>
      </c>
    </row>
    <row r="286" spans="2:65" s="12" customFormat="1" ht="11.25" x14ac:dyDescent="0.2">
      <c r="B286" s="145"/>
      <c r="D286" s="146" t="s">
        <v>158</v>
      </c>
      <c r="E286" s="147" t="s">
        <v>19</v>
      </c>
      <c r="F286" s="148" t="s">
        <v>442</v>
      </c>
      <c r="H286" s="149">
        <v>40.390999999999998</v>
      </c>
      <c r="I286" s="150"/>
      <c r="L286" s="145"/>
      <c r="M286" s="151"/>
      <c r="U286" s="324"/>
      <c r="V286" s="1" t="str">
        <f t="shared" si="2"/>
        <v/>
      </c>
      <c r="AT286" s="147" t="s">
        <v>158</v>
      </c>
      <c r="AU286" s="147" t="s">
        <v>88</v>
      </c>
      <c r="AV286" s="12" t="s">
        <v>88</v>
      </c>
      <c r="AW286" s="12" t="s">
        <v>36</v>
      </c>
      <c r="AX286" s="12" t="s">
        <v>75</v>
      </c>
      <c r="AY286" s="147" t="s">
        <v>146</v>
      </c>
    </row>
    <row r="287" spans="2:65" s="13" customFormat="1" ht="11.25" x14ac:dyDescent="0.2">
      <c r="B287" s="152"/>
      <c r="D287" s="146" t="s">
        <v>158</v>
      </c>
      <c r="E287" s="153" t="s">
        <v>19</v>
      </c>
      <c r="F287" s="154" t="s">
        <v>160</v>
      </c>
      <c r="H287" s="155">
        <v>40.390999999999998</v>
      </c>
      <c r="I287" s="156"/>
      <c r="L287" s="152"/>
      <c r="M287" s="157"/>
      <c r="U287" s="325"/>
      <c r="V287" s="1" t="str">
        <f t="shared" si="2"/>
        <v/>
      </c>
      <c r="AT287" s="153" t="s">
        <v>158</v>
      </c>
      <c r="AU287" s="153" t="s">
        <v>88</v>
      </c>
      <c r="AV287" s="13" t="s">
        <v>154</v>
      </c>
      <c r="AW287" s="13" t="s">
        <v>36</v>
      </c>
      <c r="AX287" s="13" t="s">
        <v>82</v>
      </c>
      <c r="AY287" s="153" t="s">
        <v>146</v>
      </c>
    </row>
    <row r="288" spans="2:65" s="1" customFormat="1" ht="24.2" customHeight="1" x14ac:dyDescent="0.2">
      <c r="B288" s="32"/>
      <c r="C288" s="128" t="s">
        <v>443</v>
      </c>
      <c r="D288" s="128" t="s">
        <v>149</v>
      </c>
      <c r="E288" s="129" t="s">
        <v>444</v>
      </c>
      <c r="F288" s="130" t="s">
        <v>445</v>
      </c>
      <c r="G288" s="131" t="s">
        <v>170</v>
      </c>
      <c r="H288" s="132">
        <v>40.390999999999998</v>
      </c>
      <c r="I288" s="133"/>
      <c r="J288" s="134">
        <f>ROUND(I288*H288,2)</f>
        <v>0</v>
      </c>
      <c r="K288" s="130" t="s">
        <v>153</v>
      </c>
      <c r="L288" s="32"/>
      <c r="M288" s="135" t="s">
        <v>19</v>
      </c>
      <c r="N288" s="136" t="s">
        <v>47</v>
      </c>
      <c r="P288" s="137">
        <f>O288*H288</f>
        <v>0</v>
      </c>
      <c r="Q288" s="137">
        <v>0</v>
      </c>
      <c r="R288" s="137">
        <f>Q288*H288</f>
        <v>0</v>
      </c>
      <c r="S288" s="137">
        <v>0</v>
      </c>
      <c r="T288" s="137">
        <f>S288*H288</f>
        <v>0</v>
      </c>
      <c r="U288" s="322" t="s">
        <v>187</v>
      </c>
      <c r="V288" s="1">
        <f t="shared" si="2"/>
        <v>0</v>
      </c>
      <c r="AR288" s="139" t="s">
        <v>247</v>
      </c>
      <c r="AT288" s="139" t="s">
        <v>149</v>
      </c>
      <c r="AU288" s="139" t="s">
        <v>88</v>
      </c>
      <c r="AY288" s="17" t="s">
        <v>146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7" t="s">
        <v>88</v>
      </c>
      <c r="BK288" s="140">
        <f>ROUND(I288*H288,2)</f>
        <v>0</v>
      </c>
      <c r="BL288" s="17" t="s">
        <v>247</v>
      </c>
      <c r="BM288" s="139" t="s">
        <v>446</v>
      </c>
    </row>
    <row r="289" spans="2:65" s="1" customFormat="1" ht="11.25" x14ac:dyDescent="0.2">
      <c r="B289" s="32"/>
      <c r="D289" s="141" t="s">
        <v>156</v>
      </c>
      <c r="F289" s="142" t="s">
        <v>447</v>
      </c>
      <c r="I289" s="143"/>
      <c r="L289" s="32"/>
      <c r="M289" s="144"/>
      <c r="U289" s="323"/>
      <c r="V289" s="1" t="str">
        <f t="shared" si="2"/>
        <v/>
      </c>
      <c r="AT289" s="17" t="s">
        <v>156</v>
      </c>
      <c r="AU289" s="17" t="s">
        <v>88</v>
      </c>
    </row>
    <row r="290" spans="2:65" s="12" customFormat="1" ht="11.25" x14ac:dyDescent="0.2">
      <c r="B290" s="145"/>
      <c r="D290" s="146" t="s">
        <v>158</v>
      </c>
      <c r="E290" s="147" t="s">
        <v>19</v>
      </c>
      <c r="F290" s="148" t="s">
        <v>448</v>
      </c>
      <c r="H290" s="149">
        <v>40.390999999999998</v>
      </c>
      <c r="I290" s="150"/>
      <c r="L290" s="145"/>
      <c r="M290" s="151"/>
      <c r="U290" s="324"/>
      <c r="V290" s="1" t="str">
        <f t="shared" si="2"/>
        <v/>
      </c>
      <c r="AT290" s="147" t="s">
        <v>158</v>
      </c>
      <c r="AU290" s="147" t="s">
        <v>88</v>
      </c>
      <c r="AV290" s="12" t="s">
        <v>88</v>
      </c>
      <c r="AW290" s="12" t="s">
        <v>36</v>
      </c>
      <c r="AX290" s="12" t="s">
        <v>75</v>
      </c>
      <c r="AY290" s="147" t="s">
        <v>146</v>
      </c>
    </row>
    <row r="291" spans="2:65" s="13" customFormat="1" ht="11.25" x14ac:dyDescent="0.2">
      <c r="B291" s="152"/>
      <c r="D291" s="146" t="s">
        <v>158</v>
      </c>
      <c r="E291" s="153" t="s">
        <v>19</v>
      </c>
      <c r="F291" s="154" t="s">
        <v>160</v>
      </c>
      <c r="H291" s="155">
        <v>40.390999999999998</v>
      </c>
      <c r="I291" s="156"/>
      <c r="L291" s="152"/>
      <c r="M291" s="157"/>
      <c r="U291" s="325"/>
      <c r="V291" s="1" t="str">
        <f t="shared" si="2"/>
        <v/>
      </c>
      <c r="AT291" s="153" t="s">
        <v>158</v>
      </c>
      <c r="AU291" s="153" t="s">
        <v>88</v>
      </c>
      <c r="AV291" s="13" t="s">
        <v>154</v>
      </c>
      <c r="AW291" s="13" t="s">
        <v>36</v>
      </c>
      <c r="AX291" s="13" t="s">
        <v>82</v>
      </c>
      <c r="AY291" s="153" t="s">
        <v>146</v>
      </c>
    </row>
    <row r="292" spans="2:65" s="1" customFormat="1" ht="16.5" customHeight="1" x14ac:dyDescent="0.2">
      <c r="B292" s="32"/>
      <c r="C292" s="164" t="s">
        <v>449</v>
      </c>
      <c r="D292" s="164" t="s">
        <v>450</v>
      </c>
      <c r="E292" s="165" t="s">
        <v>451</v>
      </c>
      <c r="F292" s="166" t="s">
        <v>452</v>
      </c>
      <c r="G292" s="167" t="s">
        <v>170</v>
      </c>
      <c r="H292" s="168">
        <v>56.691000000000003</v>
      </c>
      <c r="I292" s="169"/>
      <c r="J292" s="170">
        <f>ROUND(I292*H292,2)</f>
        <v>0</v>
      </c>
      <c r="K292" s="166" t="s">
        <v>153</v>
      </c>
      <c r="L292" s="171"/>
      <c r="M292" s="172" t="s">
        <v>19</v>
      </c>
      <c r="N292" s="173" t="s">
        <v>47</v>
      </c>
      <c r="P292" s="137">
        <f>O292*H292</f>
        <v>0</v>
      </c>
      <c r="Q292" s="137">
        <v>1.1999999999999999E-3</v>
      </c>
      <c r="R292" s="137">
        <f>Q292*H292</f>
        <v>6.8029199999999998E-2</v>
      </c>
      <c r="S292" s="137">
        <v>0</v>
      </c>
      <c r="T292" s="137">
        <f>S292*H292</f>
        <v>0</v>
      </c>
      <c r="U292" s="322" t="s">
        <v>187</v>
      </c>
      <c r="V292" s="1">
        <f t="shared" si="2"/>
        <v>0</v>
      </c>
      <c r="AR292" s="139" t="s">
        <v>360</v>
      </c>
      <c r="AT292" s="139" t="s">
        <v>450</v>
      </c>
      <c r="AU292" s="139" t="s">
        <v>88</v>
      </c>
      <c r="AY292" s="17" t="s">
        <v>146</v>
      </c>
      <c r="BE292" s="140">
        <f>IF(N292="základní",J292,0)</f>
        <v>0</v>
      </c>
      <c r="BF292" s="140">
        <f>IF(N292="snížená",J292,0)</f>
        <v>0</v>
      </c>
      <c r="BG292" s="140">
        <f>IF(N292="zákl. přenesená",J292,0)</f>
        <v>0</v>
      </c>
      <c r="BH292" s="140">
        <f>IF(N292="sníž. přenesená",J292,0)</f>
        <v>0</v>
      </c>
      <c r="BI292" s="140">
        <f>IF(N292="nulová",J292,0)</f>
        <v>0</v>
      </c>
      <c r="BJ292" s="17" t="s">
        <v>88</v>
      </c>
      <c r="BK292" s="140">
        <f>ROUND(I292*H292,2)</f>
        <v>0</v>
      </c>
      <c r="BL292" s="17" t="s">
        <v>247</v>
      </c>
      <c r="BM292" s="139" t="s">
        <v>453</v>
      </c>
    </row>
    <row r="293" spans="2:65" s="12" customFormat="1" ht="11.25" x14ac:dyDescent="0.2">
      <c r="B293" s="145"/>
      <c r="D293" s="146" t="s">
        <v>158</v>
      </c>
      <c r="F293" s="148" t="s">
        <v>454</v>
      </c>
      <c r="H293" s="149">
        <v>56.691000000000003</v>
      </c>
      <c r="I293" s="150"/>
      <c r="L293" s="145"/>
      <c r="M293" s="151"/>
      <c r="U293" s="324"/>
      <c r="V293" s="1" t="str">
        <f t="shared" si="2"/>
        <v/>
      </c>
      <c r="AT293" s="147" t="s">
        <v>158</v>
      </c>
      <c r="AU293" s="147" t="s">
        <v>88</v>
      </c>
      <c r="AV293" s="12" t="s">
        <v>88</v>
      </c>
      <c r="AW293" s="12" t="s">
        <v>4</v>
      </c>
      <c r="AX293" s="12" t="s">
        <v>82</v>
      </c>
      <c r="AY293" s="147" t="s">
        <v>146</v>
      </c>
    </row>
    <row r="294" spans="2:65" s="1" customFormat="1" ht="37.9" customHeight="1" x14ac:dyDescent="0.2">
      <c r="B294" s="32"/>
      <c r="C294" s="128" t="s">
        <v>455</v>
      </c>
      <c r="D294" s="128" t="s">
        <v>149</v>
      </c>
      <c r="E294" s="129" t="s">
        <v>456</v>
      </c>
      <c r="F294" s="130" t="s">
        <v>457</v>
      </c>
      <c r="G294" s="131" t="s">
        <v>273</v>
      </c>
      <c r="H294" s="132">
        <v>1</v>
      </c>
      <c r="I294" s="133"/>
      <c r="J294" s="134">
        <f>ROUND(I294*H294,2)</f>
        <v>0</v>
      </c>
      <c r="K294" s="130" t="s">
        <v>153</v>
      </c>
      <c r="L294" s="32"/>
      <c r="M294" s="135" t="s">
        <v>19</v>
      </c>
      <c r="N294" s="136" t="s">
        <v>47</v>
      </c>
      <c r="P294" s="137">
        <f>O294*H294</f>
        <v>0</v>
      </c>
      <c r="Q294" s="137">
        <v>1.01E-3</v>
      </c>
      <c r="R294" s="137">
        <f>Q294*H294</f>
        <v>1.01E-3</v>
      </c>
      <c r="S294" s="137">
        <v>1.6999999999999999E-3</v>
      </c>
      <c r="T294" s="137">
        <f>S294*H294</f>
        <v>1.6999999999999999E-3</v>
      </c>
      <c r="U294" s="322" t="s">
        <v>187</v>
      </c>
      <c r="V294" s="1">
        <f t="shared" si="2"/>
        <v>0</v>
      </c>
      <c r="AR294" s="139" t="s">
        <v>247</v>
      </c>
      <c r="AT294" s="139" t="s">
        <v>149</v>
      </c>
      <c r="AU294" s="139" t="s">
        <v>88</v>
      </c>
      <c r="AY294" s="17" t="s">
        <v>146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7" t="s">
        <v>88</v>
      </c>
      <c r="BK294" s="140">
        <f>ROUND(I294*H294,2)</f>
        <v>0</v>
      </c>
      <c r="BL294" s="17" t="s">
        <v>247</v>
      </c>
      <c r="BM294" s="139" t="s">
        <v>458</v>
      </c>
    </row>
    <row r="295" spans="2:65" s="1" customFormat="1" ht="11.25" x14ac:dyDescent="0.2">
      <c r="B295" s="32"/>
      <c r="D295" s="141" t="s">
        <v>156</v>
      </c>
      <c r="F295" s="142" t="s">
        <v>459</v>
      </c>
      <c r="I295" s="143"/>
      <c r="L295" s="32"/>
      <c r="M295" s="144"/>
      <c r="U295" s="323"/>
      <c r="V295" s="1" t="str">
        <f t="shared" si="2"/>
        <v/>
      </c>
      <c r="AT295" s="17" t="s">
        <v>156</v>
      </c>
      <c r="AU295" s="17" t="s">
        <v>88</v>
      </c>
    </row>
    <row r="296" spans="2:65" s="1" customFormat="1" ht="24.2" customHeight="1" x14ac:dyDescent="0.2">
      <c r="B296" s="32"/>
      <c r="C296" s="128" t="s">
        <v>460</v>
      </c>
      <c r="D296" s="128" t="s">
        <v>149</v>
      </c>
      <c r="E296" s="129" t="s">
        <v>461</v>
      </c>
      <c r="F296" s="130" t="s">
        <v>462</v>
      </c>
      <c r="G296" s="131" t="s">
        <v>273</v>
      </c>
      <c r="H296" s="132">
        <v>1</v>
      </c>
      <c r="I296" s="133"/>
      <c r="J296" s="134">
        <f>ROUND(I296*H296,2)</f>
        <v>0</v>
      </c>
      <c r="K296" s="130" t="s">
        <v>153</v>
      </c>
      <c r="L296" s="32"/>
      <c r="M296" s="135" t="s">
        <v>19</v>
      </c>
      <c r="N296" s="136" t="s">
        <v>47</v>
      </c>
      <c r="P296" s="137">
        <f>O296*H296</f>
        <v>0</v>
      </c>
      <c r="Q296" s="137">
        <v>3.0000000000000001E-5</v>
      </c>
      <c r="R296" s="137">
        <f>Q296*H296</f>
        <v>3.0000000000000001E-5</v>
      </c>
      <c r="S296" s="137">
        <v>0</v>
      </c>
      <c r="T296" s="137">
        <f>S296*H296</f>
        <v>0</v>
      </c>
      <c r="U296" s="322" t="s">
        <v>187</v>
      </c>
      <c r="V296" s="1">
        <f t="shared" ref="V296:V359" si="3">IF(U296="investice",J296,"")</f>
        <v>0</v>
      </c>
      <c r="AR296" s="139" t="s">
        <v>247</v>
      </c>
      <c r="AT296" s="139" t="s">
        <v>149</v>
      </c>
      <c r="AU296" s="139" t="s">
        <v>88</v>
      </c>
      <c r="AY296" s="17" t="s">
        <v>146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7" t="s">
        <v>88</v>
      </c>
      <c r="BK296" s="140">
        <f>ROUND(I296*H296,2)</f>
        <v>0</v>
      </c>
      <c r="BL296" s="17" t="s">
        <v>247</v>
      </c>
      <c r="BM296" s="139" t="s">
        <v>463</v>
      </c>
    </row>
    <row r="297" spans="2:65" s="1" customFormat="1" ht="11.25" x14ac:dyDescent="0.2">
      <c r="B297" s="32"/>
      <c r="D297" s="141" t="s">
        <v>156</v>
      </c>
      <c r="F297" s="142" t="s">
        <v>464</v>
      </c>
      <c r="I297" s="143"/>
      <c r="L297" s="32"/>
      <c r="M297" s="144"/>
      <c r="U297" s="323"/>
      <c r="V297" s="1" t="str">
        <f t="shared" si="3"/>
        <v/>
      </c>
      <c r="AT297" s="17" t="s">
        <v>156</v>
      </c>
      <c r="AU297" s="17" t="s">
        <v>88</v>
      </c>
    </row>
    <row r="298" spans="2:65" s="14" customFormat="1" ht="11.25" x14ac:dyDescent="0.2">
      <c r="B298" s="158"/>
      <c r="D298" s="146" t="s">
        <v>158</v>
      </c>
      <c r="E298" s="159" t="s">
        <v>19</v>
      </c>
      <c r="F298" s="160" t="s">
        <v>465</v>
      </c>
      <c r="H298" s="159" t="s">
        <v>19</v>
      </c>
      <c r="I298" s="161"/>
      <c r="L298" s="158"/>
      <c r="M298" s="162"/>
      <c r="U298" s="326"/>
      <c r="V298" s="1" t="str">
        <f t="shared" si="3"/>
        <v/>
      </c>
      <c r="AT298" s="159" t="s">
        <v>158</v>
      </c>
      <c r="AU298" s="159" t="s">
        <v>88</v>
      </c>
      <c r="AV298" s="14" t="s">
        <v>82</v>
      </c>
      <c r="AW298" s="14" t="s">
        <v>36</v>
      </c>
      <c r="AX298" s="14" t="s">
        <v>75</v>
      </c>
      <c r="AY298" s="159" t="s">
        <v>146</v>
      </c>
    </row>
    <row r="299" spans="2:65" s="12" customFormat="1" ht="11.25" x14ac:dyDescent="0.2">
      <c r="B299" s="145"/>
      <c r="D299" s="146" t="s">
        <v>158</v>
      </c>
      <c r="E299" s="147" t="s">
        <v>19</v>
      </c>
      <c r="F299" s="148" t="s">
        <v>466</v>
      </c>
      <c r="H299" s="149">
        <v>1</v>
      </c>
      <c r="I299" s="150"/>
      <c r="L299" s="145"/>
      <c r="M299" s="151"/>
      <c r="U299" s="324"/>
      <c r="V299" s="1" t="str">
        <f t="shared" si="3"/>
        <v/>
      </c>
      <c r="AT299" s="147" t="s">
        <v>158</v>
      </c>
      <c r="AU299" s="147" t="s">
        <v>88</v>
      </c>
      <c r="AV299" s="12" t="s">
        <v>88</v>
      </c>
      <c r="AW299" s="12" t="s">
        <v>36</v>
      </c>
      <c r="AX299" s="12" t="s">
        <v>75</v>
      </c>
      <c r="AY299" s="147" t="s">
        <v>146</v>
      </c>
    </row>
    <row r="300" spans="2:65" s="13" customFormat="1" ht="11.25" x14ac:dyDescent="0.2">
      <c r="B300" s="152"/>
      <c r="D300" s="146" t="s">
        <v>158</v>
      </c>
      <c r="E300" s="153" t="s">
        <v>19</v>
      </c>
      <c r="F300" s="154" t="s">
        <v>160</v>
      </c>
      <c r="H300" s="155">
        <v>1</v>
      </c>
      <c r="I300" s="156"/>
      <c r="L300" s="152"/>
      <c r="M300" s="157"/>
      <c r="U300" s="325"/>
      <c r="V300" s="1" t="str">
        <f t="shared" si="3"/>
        <v/>
      </c>
      <c r="AT300" s="153" t="s">
        <v>158</v>
      </c>
      <c r="AU300" s="153" t="s">
        <v>88</v>
      </c>
      <c r="AV300" s="13" t="s">
        <v>154</v>
      </c>
      <c r="AW300" s="13" t="s">
        <v>36</v>
      </c>
      <c r="AX300" s="13" t="s">
        <v>82</v>
      </c>
      <c r="AY300" s="153" t="s">
        <v>146</v>
      </c>
    </row>
    <row r="301" spans="2:65" s="1" customFormat="1" ht="16.5" customHeight="1" x14ac:dyDescent="0.2">
      <c r="B301" s="32"/>
      <c r="C301" s="164" t="s">
        <v>467</v>
      </c>
      <c r="D301" s="164" t="s">
        <v>450</v>
      </c>
      <c r="E301" s="165" t="s">
        <v>468</v>
      </c>
      <c r="F301" s="166" t="s">
        <v>469</v>
      </c>
      <c r="G301" s="167" t="s">
        <v>273</v>
      </c>
      <c r="H301" s="168">
        <v>1</v>
      </c>
      <c r="I301" s="169"/>
      <c r="J301" s="170">
        <f>ROUND(I301*H301,2)</f>
        <v>0</v>
      </c>
      <c r="K301" s="166" t="s">
        <v>19</v>
      </c>
      <c r="L301" s="171"/>
      <c r="M301" s="172" t="s">
        <v>19</v>
      </c>
      <c r="N301" s="173" t="s">
        <v>47</v>
      </c>
      <c r="P301" s="137">
        <f>O301*H301</f>
        <v>0</v>
      </c>
      <c r="Q301" s="137">
        <v>1.1999999999999999E-3</v>
      </c>
      <c r="R301" s="137">
        <f>Q301*H301</f>
        <v>1.1999999999999999E-3</v>
      </c>
      <c r="S301" s="137">
        <v>0</v>
      </c>
      <c r="T301" s="137">
        <f>S301*H301</f>
        <v>0</v>
      </c>
      <c r="U301" s="322" t="s">
        <v>187</v>
      </c>
      <c r="V301" s="1">
        <f t="shared" si="3"/>
        <v>0</v>
      </c>
      <c r="AR301" s="139" t="s">
        <v>360</v>
      </c>
      <c r="AT301" s="139" t="s">
        <v>450</v>
      </c>
      <c r="AU301" s="139" t="s">
        <v>88</v>
      </c>
      <c r="AY301" s="17" t="s">
        <v>146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7" t="s">
        <v>88</v>
      </c>
      <c r="BK301" s="140">
        <f>ROUND(I301*H301,2)</f>
        <v>0</v>
      </c>
      <c r="BL301" s="17" t="s">
        <v>247</v>
      </c>
      <c r="BM301" s="139" t="s">
        <v>470</v>
      </c>
    </row>
    <row r="302" spans="2:65" s="1" customFormat="1" ht="21.75" customHeight="1" x14ac:dyDescent="0.2">
      <c r="B302" s="32"/>
      <c r="C302" s="128" t="s">
        <v>471</v>
      </c>
      <c r="D302" s="128" t="s">
        <v>149</v>
      </c>
      <c r="E302" s="129" t="s">
        <v>472</v>
      </c>
      <c r="F302" s="130" t="s">
        <v>473</v>
      </c>
      <c r="G302" s="131" t="s">
        <v>273</v>
      </c>
      <c r="H302" s="132">
        <v>1</v>
      </c>
      <c r="I302" s="133"/>
      <c r="J302" s="134">
        <f>ROUND(I302*H302,2)</f>
        <v>0</v>
      </c>
      <c r="K302" s="130" t="s">
        <v>153</v>
      </c>
      <c r="L302" s="32"/>
      <c r="M302" s="135" t="s">
        <v>19</v>
      </c>
      <c r="N302" s="136" t="s">
        <v>47</v>
      </c>
      <c r="P302" s="137">
        <f>O302*H302</f>
        <v>0</v>
      </c>
      <c r="Q302" s="137">
        <v>1.0000000000000001E-5</v>
      </c>
      <c r="R302" s="137">
        <f>Q302*H302</f>
        <v>1.0000000000000001E-5</v>
      </c>
      <c r="S302" s="137">
        <v>0</v>
      </c>
      <c r="T302" s="137">
        <f>S302*H302</f>
        <v>0</v>
      </c>
      <c r="U302" s="322" t="s">
        <v>187</v>
      </c>
      <c r="V302" s="1">
        <f t="shared" si="3"/>
        <v>0</v>
      </c>
      <c r="AR302" s="139" t="s">
        <v>154</v>
      </c>
      <c r="AT302" s="139" t="s">
        <v>149</v>
      </c>
      <c r="AU302" s="139" t="s">
        <v>88</v>
      </c>
      <c r="AY302" s="17" t="s">
        <v>146</v>
      </c>
      <c r="BE302" s="140">
        <f>IF(N302="základní",J302,0)</f>
        <v>0</v>
      </c>
      <c r="BF302" s="140">
        <f>IF(N302="snížená",J302,0)</f>
        <v>0</v>
      </c>
      <c r="BG302" s="140">
        <f>IF(N302="zákl. přenesená",J302,0)</f>
        <v>0</v>
      </c>
      <c r="BH302" s="140">
        <f>IF(N302="sníž. přenesená",J302,0)</f>
        <v>0</v>
      </c>
      <c r="BI302" s="140">
        <f>IF(N302="nulová",J302,0)</f>
        <v>0</v>
      </c>
      <c r="BJ302" s="17" t="s">
        <v>88</v>
      </c>
      <c r="BK302" s="140">
        <f>ROUND(I302*H302,2)</f>
        <v>0</v>
      </c>
      <c r="BL302" s="17" t="s">
        <v>154</v>
      </c>
      <c r="BM302" s="139" t="s">
        <v>474</v>
      </c>
    </row>
    <row r="303" spans="2:65" s="1" customFormat="1" ht="11.25" x14ac:dyDescent="0.2">
      <c r="B303" s="32"/>
      <c r="D303" s="141" t="s">
        <v>156</v>
      </c>
      <c r="F303" s="142" t="s">
        <v>475</v>
      </c>
      <c r="I303" s="143"/>
      <c r="L303" s="32"/>
      <c r="M303" s="144"/>
      <c r="U303" s="323"/>
      <c r="V303" s="1" t="str">
        <f t="shared" si="3"/>
        <v/>
      </c>
      <c r="AT303" s="17" t="s">
        <v>156</v>
      </c>
      <c r="AU303" s="17" t="s">
        <v>88</v>
      </c>
    </row>
    <row r="304" spans="2:65" s="1" customFormat="1" ht="16.5" customHeight="1" x14ac:dyDescent="0.2">
      <c r="B304" s="32"/>
      <c r="C304" s="164" t="s">
        <v>476</v>
      </c>
      <c r="D304" s="164" t="s">
        <v>450</v>
      </c>
      <c r="E304" s="165" t="s">
        <v>477</v>
      </c>
      <c r="F304" s="166" t="s">
        <v>478</v>
      </c>
      <c r="G304" s="167" t="s">
        <v>273</v>
      </c>
      <c r="H304" s="168">
        <v>1</v>
      </c>
      <c r="I304" s="169"/>
      <c r="J304" s="170">
        <f>ROUND(I304*H304,2)</f>
        <v>0</v>
      </c>
      <c r="K304" s="166" t="s">
        <v>153</v>
      </c>
      <c r="L304" s="171"/>
      <c r="M304" s="172" t="s">
        <v>19</v>
      </c>
      <c r="N304" s="173" t="s">
        <v>47</v>
      </c>
      <c r="P304" s="137">
        <f>O304*H304</f>
        <v>0</v>
      </c>
      <c r="Q304" s="137">
        <v>2.5000000000000001E-3</v>
      </c>
      <c r="R304" s="137">
        <f>Q304*H304</f>
        <v>2.5000000000000001E-3</v>
      </c>
      <c r="S304" s="137">
        <v>0</v>
      </c>
      <c r="T304" s="137">
        <f>S304*H304</f>
        <v>0</v>
      </c>
      <c r="U304" s="322" t="s">
        <v>187</v>
      </c>
      <c r="V304" s="1">
        <f t="shared" si="3"/>
        <v>0</v>
      </c>
      <c r="AR304" s="139" t="s">
        <v>201</v>
      </c>
      <c r="AT304" s="139" t="s">
        <v>450</v>
      </c>
      <c r="AU304" s="139" t="s">
        <v>88</v>
      </c>
      <c r="AY304" s="17" t="s">
        <v>146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7" t="s">
        <v>88</v>
      </c>
      <c r="BK304" s="140">
        <f>ROUND(I304*H304,2)</f>
        <v>0</v>
      </c>
      <c r="BL304" s="17" t="s">
        <v>154</v>
      </c>
      <c r="BM304" s="139" t="s">
        <v>479</v>
      </c>
    </row>
    <row r="305" spans="2:65" s="1" customFormat="1" ht="16.5" customHeight="1" x14ac:dyDescent="0.2">
      <c r="B305" s="32"/>
      <c r="C305" s="128" t="s">
        <v>480</v>
      </c>
      <c r="D305" s="128" t="s">
        <v>149</v>
      </c>
      <c r="E305" s="129" t="s">
        <v>481</v>
      </c>
      <c r="F305" s="130" t="s">
        <v>482</v>
      </c>
      <c r="G305" s="131" t="s">
        <v>273</v>
      </c>
      <c r="H305" s="132">
        <v>1</v>
      </c>
      <c r="I305" s="133"/>
      <c r="J305" s="134">
        <f>ROUND(I305*H305,2)</f>
        <v>0</v>
      </c>
      <c r="K305" s="130" t="s">
        <v>153</v>
      </c>
      <c r="L305" s="32"/>
      <c r="M305" s="135" t="s">
        <v>19</v>
      </c>
      <c r="N305" s="136" t="s">
        <v>47</v>
      </c>
      <c r="P305" s="137">
        <f>O305*H305</f>
        <v>0</v>
      </c>
      <c r="Q305" s="137">
        <v>1.0000000000000001E-5</v>
      </c>
      <c r="R305" s="137">
        <f>Q305*H305</f>
        <v>1.0000000000000001E-5</v>
      </c>
      <c r="S305" s="137">
        <v>0</v>
      </c>
      <c r="T305" s="137">
        <f>S305*H305</f>
        <v>0</v>
      </c>
      <c r="U305" s="322" t="s">
        <v>187</v>
      </c>
      <c r="V305" s="1">
        <f t="shared" si="3"/>
        <v>0</v>
      </c>
      <c r="AR305" s="139" t="s">
        <v>247</v>
      </c>
      <c r="AT305" s="139" t="s">
        <v>149</v>
      </c>
      <c r="AU305" s="139" t="s">
        <v>88</v>
      </c>
      <c r="AY305" s="17" t="s">
        <v>146</v>
      </c>
      <c r="BE305" s="140">
        <f>IF(N305="základní",J305,0)</f>
        <v>0</v>
      </c>
      <c r="BF305" s="140">
        <f>IF(N305="snížená",J305,0)</f>
        <v>0</v>
      </c>
      <c r="BG305" s="140">
        <f>IF(N305="zákl. přenesená",J305,0)</f>
        <v>0</v>
      </c>
      <c r="BH305" s="140">
        <f>IF(N305="sníž. přenesená",J305,0)</f>
        <v>0</v>
      </c>
      <c r="BI305" s="140">
        <f>IF(N305="nulová",J305,0)</f>
        <v>0</v>
      </c>
      <c r="BJ305" s="17" t="s">
        <v>88</v>
      </c>
      <c r="BK305" s="140">
        <f>ROUND(I305*H305,2)</f>
        <v>0</v>
      </c>
      <c r="BL305" s="17" t="s">
        <v>247</v>
      </c>
      <c r="BM305" s="139" t="s">
        <v>483</v>
      </c>
    </row>
    <row r="306" spans="2:65" s="1" customFormat="1" ht="11.25" x14ac:dyDescent="0.2">
      <c r="B306" s="32"/>
      <c r="D306" s="141" t="s">
        <v>156</v>
      </c>
      <c r="F306" s="142" t="s">
        <v>484</v>
      </c>
      <c r="I306" s="143"/>
      <c r="L306" s="32"/>
      <c r="M306" s="144"/>
      <c r="U306" s="323"/>
      <c r="V306" s="1" t="str">
        <f t="shared" si="3"/>
        <v/>
      </c>
      <c r="AT306" s="17" t="s">
        <v>156</v>
      </c>
      <c r="AU306" s="17" t="s">
        <v>88</v>
      </c>
    </row>
    <row r="307" spans="2:65" s="1" customFormat="1" ht="16.5" customHeight="1" x14ac:dyDescent="0.2">
      <c r="B307" s="32"/>
      <c r="C307" s="164" t="s">
        <v>485</v>
      </c>
      <c r="D307" s="164" t="s">
        <v>450</v>
      </c>
      <c r="E307" s="165" t="s">
        <v>486</v>
      </c>
      <c r="F307" s="166" t="s">
        <v>487</v>
      </c>
      <c r="G307" s="167" t="s">
        <v>273</v>
      </c>
      <c r="H307" s="168">
        <v>1</v>
      </c>
      <c r="I307" s="169"/>
      <c r="J307" s="170">
        <f>ROUND(I307*H307,2)</f>
        <v>0</v>
      </c>
      <c r="K307" s="166" t="s">
        <v>153</v>
      </c>
      <c r="L307" s="171"/>
      <c r="M307" s="172" t="s">
        <v>19</v>
      </c>
      <c r="N307" s="173" t="s">
        <v>47</v>
      </c>
      <c r="P307" s="137">
        <f>O307*H307</f>
        <v>0</v>
      </c>
      <c r="Q307" s="137">
        <v>6.7000000000000002E-3</v>
      </c>
      <c r="R307" s="137">
        <f>Q307*H307</f>
        <v>6.7000000000000002E-3</v>
      </c>
      <c r="S307" s="137">
        <v>0</v>
      </c>
      <c r="T307" s="137">
        <f>S307*H307</f>
        <v>0</v>
      </c>
      <c r="U307" s="322" t="s">
        <v>187</v>
      </c>
      <c r="V307" s="1">
        <f t="shared" si="3"/>
        <v>0</v>
      </c>
      <c r="AR307" s="139" t="s">
        <v>360</v>
      </c>
      <c r="AT307" s="139" t="s">
        <v>450</v>
      </c>
      <c r="AU307" s="139" t="s">
        <v>88</v>
      </c>
      <c r="AY307" s="17" t="s">
        <v>146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7" t="s">
        <v>88</v>
      </c>
      <c r="BK307" s="140">
        <f>ROUND(I307*H307,2)</f>
        <v>0</v>
      </c>
      <c r="BL307" s="17" t="s">
        <v>247</v>
      </c>
      <c r="BM307" s="139" t="s">
        <v>488</v>
      </c>
    </row>
    <row r="308" spans="2:65" s="1" customFormat="1" ht="24.2" customHeight="1" x14ac:dyDescent="0.2">
      <c r="B308" s="32"/>
      <c r="C308" s="128" t="s">
        <v>489</v>
      </c>
      <c r="D308" s="128" t="s">
        <v>149</v>
      </c>
      <c r="E308" s="129" t="s">
        <v>490</v>
      </c>
      <c r="F308" s="130" t="s">
        <v>491</v>
      </c>
      <c r="G308" s="131" t="s">
        <v>273</v>
      </c>
      <c r="H308" s="132">
        <v>2</v>
      </c>
      <c r="I308" s="133"/>
      <c r="J308" s="134">
        <f>ROUND(I308*H308,2)</f>
        <v>0</v>
      </c>
      <c r="K308" s="130" t="s">
        <v>153</v>
      </c>
      <c r="L308" s="32"/>
      <c r="M308" s="135" t="s">
        <v>19</v>
      </c>
      <c r="N308" s="136" t="s">
        <v>47</v>
      </c>
      <c r="P308" s="137">
        <f>O308*H308</f>
        <v>0</v>
      </c>
      <c r="Q308" s="137">
        <v>1.8339999999999999E-2</v>
      </c>
      <c r="R308" s="137">
        <f>Q308*H308</f>
        <v>3.6679999999999997E-2</v>
      </c>
      <c r="S308" s="137">
        <v>0</v>
      </c>
      <c r="T308" s="137">
        <f>S308*H308</f>
        <v>0</v>
      </c>
      <c r="U308" s="322" t="s">
        <v>187</v>
      </c>
      <c r="V308" s="1">
        <f t="shared" si="3"/>
        <v>0</v>
      </c>
      <c r="AR308" s="139" t="s">
        <v>247</v>
      </c>
      <c r="AT308" s="139" t="s">
        <v>149</v>
      </c>
      <c r="AU308" s="139" t="s">
        <v>88</v>
      </c>
      <c r="AY308" s="17" t="s">
        <v>146</v>
      </c>
      <c r="BE308" s="140">
        <f>IF(N308="základní",J308,0)</f>
        <v>0</v>
      </c>
      <c r="BF308" s="140">
        <f>IF(N308="snížená",J308,0)</f>
        <v>0</v>
      </c>
      <c r="BG308" s="140">
        <f>IF(N308="zákl. přenesená",J308,0)</f>
        <v>0</v>
      </c>
      <c r="BH308" s="140">
        <f>IF(N308="sníž. přenesená",J308,0)</f>
        <v>0</v>
      </c>
      <c r="BI308" s="140">
        <f>IF(N308="nulová",J308,0)</f>
        <v>0</v>
      </c>
      <c r="BJ308" s="17" t="s">
        <v>88</v>
      </c>
      <c r="BK308" s="140">
        <f>ROUND(I308*H308,2)</f>
        <v>0</v>
      </c>
      <c r="BL308" s="17" t="s">
        <v>247</v>
      </c>
      <c r="BM308" s="139" t="s">
        <v>492</v>
      </c>
    </row>
    <row r="309" spans="2:65" s="1" customFormat="1" ht="11.25" x14ac:dyDescent="0.2">
      <c r="B309" s="32"/>
      <c r="D309" s="141" t="s">
        <v>156</v>
      </c>
      <c r="F309" s="142" t="s">
        <v>493</v>
      </c>
      <c r="I309" s="143"/>
      <c r="L309" s="32"/>
      <c r="M309" s="144"/>
      <c r="U309" s="323"/>
      <c r="V309" s="1" t="str">
        <f t="shared" si="3"/>
        <v/>
      </c>
      <c r="AT309" s="17" t="s">
        <v>156</v>
      </c>
      <c r="AU309" s="17" t="s">
        <v>88</v>
      </c>
    </row>
    <row r="310" spans="2:65" s="1" customFormat="1" ht="24.2" customHeight="1" x14ac:dyDescent="0.2">
      <c r="B310" s="32"/>
      <c r="C310" s="128" t="s">
        <v>494</v>
      </c>
      <c r="D310" s="128" t="s">
        <v>149</v>
      </c>
      <c r="E310" s="129" t="s">
        <v>495</v>
      </c>
      <c r="F310" s="130" t="s">
        <v>496</v>
      </c>
      <c r="G310" s="131" t="s">
        <v>273</v>
      </c>
      <c r="H310" s="132">
        <v>1</v>
      </c>
      <c r="I310" s="133"/>
      <c r="J310" s="134">
        <f>ROUND(I310*H310,2)</f>
        <v>0</v>
      </c>
      <c r="K310" s="130" t="s">
        <v>153</v>
      </c>
      <c r="L310" s="32"/>
      <c r="M310" s="135" t="s">
        <v>19</v>
      </c>
      <c r="N310" s="136" t="s">
        <v>47</v>
      </c>
      <c r="P310" s="137">
        <f>O310*H310</f>
        <v>0</v>
      </c>
      <c r="Q310" s="137">
        <v>0</v>
      </c>
      <c r="R310" s="137">
        <f>Q310*H310</f>
        <v>0</v>
      </c>
      <c r="S310" s="137">
        <v>0</v>
      </c>
      <c r="T310" s="137">
        <f>S310*H310</f>
        <v>0</v>
      </c>
      <c r="U310" s="322" t="s">
        <v>187</v>
      </c>
      <c r="V310" s="1">
        <f t="shared" si="3"/>
        <v>0</v>
      </c>
      <c r="AR310" s="139" t="s">
        <v>247</v>
      </c>
      <c r="AT310" s="139" t="s">
        <v>149</v>
      </c>
      <c r="AU310" s="139" t="s">
        <v>88</v>
      </c>
      <c r="AY310" s="17" t="s">
        <v>146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7" t="s">
        <v>88</v>
      </c>
      <c r="BK310" s="140">
        <f>ROUND(I310*H310,2)</f>
        <v>0</v>
      </c>
      <c r="BL310" s="17" t="s">
        <v>247</v>
      </c>
      <c r="BM310" s="139" t="s">
        <v>497</v>
      </c>
    </row>
    <row r="311" spans="2:65" s="1" customFormat="1" ht="11.25" x14ac:dyDescent="0.2">
      <c r="B311" s="32"/>
      <c r="D311" s="141" t="s">
        <v>156</v>
      </c>
      <c r="F311" s="142" t="s">
        <v>498</v>
      </c>
      <c r="I311" s="143"/>
      <c r="L311" s="32"/>
      <c r="M311" s="144"/>
      <c r="U311" s="323"/>
      <c r="V311" s="1" t="str">
        <f t="shared" si="3"/>
        <v/>
      </c>
      <c r="AT311" s="17" t="s">
        <v>156</v>
      </c>
      <c r="AU311" s="17" t="s">
        <v>88</v>
      </c>
    </row>
    <row r="312" spans="2:65" s="12" customFormat="1" ht="11.25" x14ac:dyDescent="0.2">
      <c r="B312" s="145"/>
      <c r="D312" s="146" t="s">
        <v>158</v>
      </c>
      <c r="E312" s="147" t="s">
        <v>19</v>
      </c>
      <c r="F312" s="148" t="s">
        <v>499</v>
      </c>
      <c r="H312" s="149">
        <v>1</v>
      </c>
      <c r="I312" s="150"/>
      <c r="L312" s="145"/>
      <c r="M312" s="151"/>
      <c r="U312" s="324"/>
      <c r="V312" s="1" t="str">
        <f t="shared" si="3"/>
        <v/>
      </c>
      <c r="AT312" s="147" t="s">
        <v>158</v>
      </c>
      <c r="AU312" s="147" t="s">
        <v>88</v>
      </c>
      <c r="AV312" s="12" t="s">
        <v>88</v>
      </c>
      <c r="AW312" s="12" t="s">
        <v>36</v>
      </c>
      <c r="AX312" s="12" t="s">
        <v>75</v>
      </c>
      <c r="AY312" s="147" t="s">
        <v>146</v>
      </c>
    </row>
    <row r="313" spans="2:65" s="13" customFormat="1" ht="11.25" x14ac:dyDescent="0.2">
      <c r="B313" s="152"/>
      <c r="D313" s="146" t="s">
        <v>158</v>
      </c>
      <c r="E313" s="153" t="s">
        <v>19</v>
      </c>
      <c r="F313" s="154" t="s">
        <v>160</v>
      </c>
      <c r="H313" s="155">
        <v>1</v>
      </c>
      <c r="I313" s="156"/>
      <c r="L313" s="152"/>
      <c r="M313" s="157"/>
      <c r="U313" s="325"/>
      <c r="V313" s="1" t="str">
        <f t="shared" si="3"/>
        <v/>
      </c>
      <c r="AT313" s="153" t="s">
        <v>158</v>
      </c>
      <c r="AU313" s="153" t="s">
        <v>88</v>
      </c>
      <c r="AV313" s="13" t="s">
        <v>154</v>
      </c>
      <c r="AW313" s="13" t="s">
        <v>36</v>
      </c>
      <c r="AX313" s="13" t="s">
        <v>82</v>
      </c>
      <c r="AY313" s="153" t="s">
        <v>146</v>
      </c>
    </row>
    <row r="314" spans="2:65" s="1" customFormat="1" ht="16.5" customHeight="1" x14ac:dyDescent="0.2">
      <c r="B314" s="32"/>
      <c r="C314" s="164" t="s">
        <v>500</v>
      </c>
      <c r="D314" s="164" t="s">
        <v>450</v>
      </c>
      <c r="E314" s="165" t="s">
        <v>501</v>
      </c>
      <c r="F314" s="166" t="s">
        <v>502</v>
      </c>
      <c r="G314" s="167" t="s">
        <v>273</v>
      </c>
      <c r="H314" s="168">
        <v>1</v>
      </c>
      <c r="I314" s="169"/>
      <c r="J314" s="170">
        <f>ROUND(I314*H314,2)</f>
        <v>0</v>
      </c>
      <c r="K314" s="166" t="s">
        <v>153</v>
      </c>
      <c r="L314" s="171"/>
      <c r="M314" s="172" t="s">
        <v>19</v>
      </c>
      <c r="N314" s="173" t="s">
        <v>47</v>
      </c>
      <c r="P314" s="137">
        <f>O314*H314</f>
        <v>0</v>
      </c>
      <c r="Q314" s="137">
        <v>0.04</v>
      </c>
      <c r="R314" s="137">
        <f>Q314*H314</f>
        <v>0.04</v>
      </c>
      <c r="S314" s="137">
        <v>0</v>
      </c>
      <c r="T314" s="137">
        <f>S314*H314</f>
        <v>0</v>
      </c>
      <c r="U314" s="322" t="s">
        <v>187</v>
      </c>
      <c r="V314" s="1">
        <f t="shared" si="3"/>
        <v>0</v>
      </c>
      <c r="AR314" s="139" t="s">
        <v>360</v>
      </c>
      <c r="AT314" s="139" t="s">
        <v>450</v>
      </c>
      <c r="AU314" s="139" t="s">
        <v>88</v>
      </c>
      <c r="AY314" s="17" t="s">
        <v>146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7" t="s">
        <v>88</v>
      </c>
      <c r="BK314" s="140">
        <f>ROUND(I314*H314,2)</f>
        <v>0</v>
      </c>
      <c r="BL314" s="17" t="s">
        <v>247</v>
      </c>
      <c r="BM314" s="139" t="s">
        <v>503</v>
      </c>
    </row>
    <row r="315" spans="2:65" s="1" customFormat="1" ht="19.5" x14ac:dyDescent="0.2">
      <c r="B315" s="32"/>
      <c r="D315" s="146" t="s">
        <v>190</v>
      </c>
      <c r="F315" s="163" t="s">
        <v>504</v>
      </c>
      <c r="I315" s="143"/>
      <c r="L315" s="32"/>
      <c r="M315" s="144"/>
      <c r="U315" s="323"/>
      <c r="V315" s="1" t="str">
        <f t="shared" si="3"/>
        <v/>
      </c>
      <c r="AT315" s="17" t="s">
        <v>190</v>
      </c>
      <c r="AU315" s="17" t="s">
        <v>88</v>
      </c>
    </row>
    <row r="316" spans="2:65" s="1" customFormat="1" ht="24.2" customHeight="1" x14ac:dyDescent="0.2">
      <c r="B316" s="32"/>
      <c r="C316" s="128" t="s">
        <v>505</v>
      </c>
      <c r="D316" s="128" t="s">
        <v>149</v>
      </c>
      <c r="E316" s="129" t="s">
        <v>506</v>
      </c>
      <c r="F316" s="130" t="s">
        <v>507</v>
      </c>
      <c r="G316" s="131" t="s">
        <v>170</v>
      </c>
      <c r="H316" s="132">
        <v>42.5</v>
      </c>
      <c r="I316" s="133"/>
      <c r="J316" s="134">
        <f>ROUND(I316*H316,2)</f>
        <v>0</v>
      </c>
      <c r="K316" s="130" t="s">
        <v>153</v>
      </c>
      <c r="L316" s="32"/>
      <c r="M316" s="135" t="s">
        <v>19</v>
      </c>
      <c r="N316" s="136" t="s">
        <v>47</v>
      </c>
      <c r="P316" s="137">
        <f>O316*H316</f>
        <v>0</v>
      </c>
      <c r="Q316" s="137">
        <v>4.7350000000000003E-2</v>
      </c>
      <c r="R316" s="137">
        <f>Q316*H316</f>
        <v>2.012375</v>
      </c>
      <c r="S316" s="137">
        <v>0</v>
      </c>
      <c r="T316" s="137">
        <f>S316*H316</f>
        <v>0</v>
      </c>
      <c r="U316" s="322" t="s">
        <v>19</v>
      </c>
      <c r="V316" s="1" t="str">
        <f t="shared" si="3"/>
        <v/>
      </c>
      <c r="AR316" s="139" t="s">
        <v>247</v>
      </c>
      <c r="AT316" s="139" t="s">
        <v>149</v>
      </c>
      <c r="AU316" s="139" t="s">
        <v>88</v>
      </c>
      <c r="AY316" s="17" t="s">
        <v>146</v>
      </c>
      <c r="BE316" s="140">
        <f>IF(N316="základní",J316,0)</f>
        <v>0</v>
      </c>
      <c r="BF316" s="140">
        <f>IF(N316="snížená",J316,0)</f>
        <v>0</v>
      </c>
      <c r="BG316" s="140">
        <f>IF(N316="zákl. přenesená",J316,0)</f>
        <v>0</v>
      </c>
      <c r="BH316" s="140">
        <f>IF(N316="sníž. přenesená",J316,0)</f>
        <v>0</v>
      </c>
      <c r="BI316" s="140">
        <f>IF(N316="nulová",J316,0)</f>
        <v>0</v>
      </c>
      <c r="BJ316" s="17" t="s">
        <v>88</v>
      </c>
      <c r="BK316" s="140">
        <f>ROUND(I316*H316,2)</f>
        <v>0</v>
      </c>
      <c r="BL316" s="17" t="s">
        <v>247</v>
      </c>
      <c r="BM316" s="139" t="s">
        <v>508</v>
      </c>
    </row>
    <row r="317" spans="2:65" s="1" customFormat="1" ht="11.25" x14ac:dyDescent="0.2">
      <c r="B317" s="32"/>
      <c r="D317" s="141" t="s">
        <v>156</v>
      </c>
      <c r="F317" s="142" t="s">
        <v>509</v>
      </c>
      <c r="I317" s="143"/>
      <c r="L317" s="32"/>
      <c r="M317" s="144"/>
      <c r="U317" s="323"/>
      <c r="V317" s="1" t="str">
        <f t="shared" si="3"/>
        <v/>
      </c>
      <c r="AT317" s="17" t="s">
        <v>156</v>
      </c>
      <c r="AU317" s="17" t="s">
        <v>88</v>
      </c>
    </row>
    <row r="318" spans="2:65" s="14" customFormat="1" ht="11.25" x14ac:dyDescent="0.2">
      <c r="B318" s="158"/>
      <c r="D318" s="146" t="s">
        <v>158</v>
      </c>
      <c r="E318" s="159" t="s">
        <v>19</v>
      </c>
      <c r="F318" s="160" t="s">
        <v>510</v>
      </c>
      <c r="H318" s="159" t="s">
        <v>19</v>
      </c>
      <c r="I318" s="161"/>
      <c r="L318" s="158"/>
      <c r="M318" s="162"/>
      <c r="U318" s="326"/>
      <c r="V318" s="1" t="str">
        <f t="shared" si="3"/>
        <v/>
      </c>
      <c r="AT318" s="159" t="s">
        <v>158</v>
      </c>
      <c r="AU318" s="159" t="s">
        <v>88</v>
      </c>
      <c r="AV318" s="14" t="s">
        <v>82</v>
      </c>
      <c r="AW318" s="14" t="s">
        <v>36</v>
      </c>
      <c r="AX318" s="14" t="s">
        <v>75</v>
      </c>
      <c r="AY318" s="159" t="s">
        <v>146</v>
      </c>
    </row>
    <row r="319" spans="2:65" s="12" customFormat="1" ht="11.25" x14ac:dyDescent="0.2">
      <c r="B319" s="145"/>
      <c r="D319" s="146" t="s">
        <v>158</v>
      </c>
      <c r="E319" s="147" t="s">
        <v>19</v>
      </c>
      <c r="F319" s="148" t="s">
        <v>511</v>
      </c>
      <c r="H319" s="149">
        <v>28.56</v>
      </c>
      <c r="I319" s="150"/>
      <c r="L319" s="145"/>
      <c r="M319" s="151"/>
      <c r="U319" s="324"/>
      <c r="V319" s="1" t="str">
        <f t="shared" si="3"/>
        <v/>
      </c>
      <c r="AT319" s="147" t="s">
        <v>158</v>
      </c>
      <c r="AU319" s="147" t="s">
        <v>88</v>
      </c>
      <c r="AV319" s="12" t="s">
        <v>88</v>
      </c>
      <c r="AW319" s="12" t="s">
        <v>36</v>
      </c>
      <c r="AX319" s="12" t="s">
        <v>75</v>
      </c>
      <c r="AY319" s="147" t="s">
        <v>146</v>
      </c>
    </row>
    <row r="320" spans="2:65" s="12" customFormat="1" ht="11.25" x14ac:dyDescent="0.2">
      <c r="B320" s="145"/>
      <c r="D320" s="146" t="s">
        <v>158</v>
      </c>
      <c r="E320" s="147" t="s">
        <v>19</v>
      </c>
      <c r="F320" s="148" t="s">
        <v>512</v>
      </c>
      <c r="H320" s="149">
        <v>9.18</v>
      </c>
      <c r="I320" s="150"/>
      <c r="L320" s="145"/>
      <c r="M320" s="151"/>
      <c r="U320" s="324"/>
      <c r="V320" s="1" t="str">
        <f t="shared" si="3"/>
        <v/>
      </c>
      <c r="AT320" s="147" t="s">
        <v>158</v>
      </c>
      <c r="AU320" s="147" t="s">
        <v>88</v>
      </c>
      <c r="AV320" s="12" t="s">
        <v>88</v>
      </c>
      <c r="AW320" s="12" t="s">
        <v>36</v>
      </c>
      <c r="AX320" s="12" t="s">
        <v>75</v>
      </c>
      <c r="AY320" s="147" t="s">
        <v>146</v>
      </c>
    </row>
    <row r="321" spans="2:65" s="12" customFormat="1" ht="11.25" x14ac:dyDescent="0.2">
      <c r="B321" s="145"/>
      <c r="D321" s="146" t="s">
        <v>158</v>
      </c>
      <c r="E321" s="147" t="s">
        <v>19</v>
      </c>
      <c r="F321" s="148" t="s">
        <v>513</v>
      </c>
      <c r="H321" s="149">
        <v>4.76</v>
      </c>
      <c r="I321" s="150"/>
      <c r="L321" s="145"/>
      <c r="M321" s="151"/>
      <c r="U321" s="324"/>
      <c r="V321" s="1" t="str">
        <f t="shared" si="3"/>
        <v/>
      </c>
      <c r="AT321" s="147" t="s">
        <v>158</v>
      </c>
      <c r="AU321" s="147" t="s">
        <v>88</v>
      </c>
      <c r="AV321" s="12" t="s">
        <v>88</v>
      </c>
      <c r="AW321" s="12" t="s">
        <v>36</v>
      </c>
      <c r="AX321" s="12" t="s">
        <v>75</v>
      </c>
      <c r="AY321" s="147" t="s">
        <v>146</v>
      </c>
    </row>
    <row r="322" spans="2:65" s="13" customFormat="1" ht="11.25" x14ac:dyDescent="0.2">
      <c r="B322" s="152"/>
      <c r="D322" s="146" t="s">
        <v>158</v>
      </c>
      <c r="E322" s="153" t="s">
        <v>19</v>
      </c>
      <c r="F322" s="154" t="s">
        <v>160</v>
      </c>
      <c r="H322" s="155">
        <v>42.499999999999993</v>
      </c>
      <c r="I322" s="156"/>
      <c r="L322" s="152"/>
      <c r="M322" s="157"/>
      <c r="U322" s="325"/>
      <c r="V322" s="1" t="str">
        <f t="shared" si="3"/>
        <v/>
      </c>
      <c r="AT322" s="153" t="s">
        <v>158</v>
      </c>
      <c r="AU322" s="153" t="s">
        <v>88</v>
      </c>
      <c r="AV322" s="13" t="s">
        <v>154</v>
      </c>
      <c r="AW322" s="13" t="s">
        <v>36</v>
      </c>
      <c r="AX322" s="13" t="s">
        <v>82</v>
      </c>
      <c r="AY322" s="153" t="s">
        <v>146</v>
      </c>
    </row>
    <row r="323" spans="2:65" s="1" customFormat="1" ht="37.9" customHeight="1" x14ac:dyDescent="0.2">
      <c r="B323" s="32"/>
      <c r="C323" s="128" t="s">
        <v>514</v>
      </c>
      <c r="D323" s="128" t="s">
        <v>149</v>
      </c>
      <c r="E323" s="129" t="s">
        <v>515</v>
      </c>
      <c r="F323" s="130" t="s">
        <v>516</v>
      </c>
      <c r="G323" s="131" t="s">
        <v>517</v>
      </c>
      <c r="H323" s="174"/>
      <c r="I323" s="133"/>
      <c r="J323" s="134">
        <f>ROUND(I323*H323,2)</f>
        <v>0</v>
      </c>
      <c r="K323" s="130" t="s">
        <v>153</v>
      </c>
      <c r="L323" s="32"/>
      <c r="M323" s="135" t="s">
        <v>19</v>
      </c>
      <c r="N323" s="136" t="s">
        <v>47</v>
      </c>
      <c r="P323" s="137">
        <f>O323*H323</f>
        <v>0</v>
      </c>
      <c r="Q323" s="137">
        <v>0</v>
      </c>
      <c r="R323" s="137">
        <f>Q323*H323</f>
        <v>0</v>
      </c>
      <c r="S323" s="137">
        <v>0</v>
      </c>
      <c r="T323" s="137">
        <f>S323*H323</f>
        <v>0</v>
      </c>
      <c r="U323" s="322" t="s">
        <v>19</v>
      </c>
      <c r="V323" s="1" t="str">
        <f t="shared" si="3"/>
        <v/>
      </c>
      <c r="AR323" s="139" t="s">
        <v>247</v>
      </c>
      <c r="AT323" s="139" t="s">
        <v>149</v>
      </c>
      <c r="AU323" s="139" t="s">
        <v>88</v>
      </c>
      <c r="AY323" s="17" t="s">
        <v>146</v>
      </c>
      <c r="BE323" s="140">
        <f>IF(N323="základní",J323,0)</f>
        <v>0</v>
      </c>
      <c r="BF323" s="140">
        <f>IF(N323="snížená",J323,0)</f>
        <v>0</v>
      </c>
      <c r="BG323" s="140">
        <f>IF(N323="zákl. přenesená",J323,0)</f>
        <v>0</v>
      </c>
      <c r="BH323" s="140">
        <f>IF(N323="sníž. přenesená",J323,0)</f>
        <v>0</v>
      </c>
      <c r="BI323" s="140">
        <f>IF(N323="nulová",J323,0)</f>
        <v>0</v>
      </c>
      <c r="BJ323" s="17" t="s">
        <v>88</v>
      </c>
      <c r="BK323" s="140">
        <f>ROUND(I323*H323,2)</f>
        <v>0</v>
      </c>
      <c r="BL323" s="17" t="s">
        <v>247</v>
      </c>
      <c r="BM323" s="139" t="s">
        <v>518</v>
      </c>
    </row>
    <row r="324" spans="2:65" s="1" customFormat="1" ht="11.25" x14ac:dyDescent="0.2">
      <c r="B324" s="32"/>
      <c r="D324" s="141" t="s">
        <v>156</v>
      </c>
      <c r="F324" s="142" t="s">
        <v>519</v>
      </c>
      <c r="I324" s="143"/>
      <c r="L324" s="32"/>
      <c r="M324" s="144"/>
      <c r="U324" s="323"/>
      <c r="V324" s="1" t="str">
        <f t="shared" si="3"/>
        <v/>
      </c>
      <c r="AT324" s="17" t="s">
        <v>156</v>
      </c>
      <c r="AU324" s="17" t="s">
        <v>88</v>
      </c>
    </row>
    <row r="325" spans="2:65" s="11" customFormat="1" ht="22.9" customHeight="1" x14ac:dyDescent="0.2">
      <c r="B325" s="116"/>
      <c r="D325" s="117" t="s">
        <v>74</v>
      </c>
      <c r="E325" s="126" t="s">
        <v>520</v>
      </c>
      <c r="F325" s="126" t="s">
        <v>521</v>
      </c>
      <c r="I325" s="119"/>
      <c r="J325" s="127">
        <f>BK325</f>
        <v>0</v>
      </c>
      <c r="L325" s="116"/>
      <c r="M325" s="121"/>
      <c r="P325" s="122">
        <f>SUM(P326:P364)</f>
        <v>0</v>
      </c>
      <c r="R325" s="122">
        <f>SUM(R326:R364)</f>
        <v>0</v>
      </c>
      <c r="T325" s="122">
        <f>SUM(T326:T364)</f>
        <v>0.1154</v>
      </c>
      <c r="U325" s="321"/>
      <c r="V325" s="1" t="str">
        <f t="shared" si="3"/>
        <v/>
      </c>
      <c r="AR325" s="117" t="s">
        <v>88</v>
      </c>
      <c r="AT325" s="124" t="s">
        <v>74</v>
      </c>
      <c r="AU325" s="124" t="s">
        <v>82</v>
      </c>
      <c r="AY325" s="117" t="s">
        <v>146</v>
      </c>
      <c r="BK325" s="125">
        <f>SUM(BK326:BK364)</f>
        <v>0</v>
      </c>
    </row>
    <row r="326" spans="2:65" s="1" customFormat="1" ht="16.5" customHeight="1" x14ac:dyDescent="0.2">
      <c r="B326" s="32"/>
      <c r="C326" s="128" t="s">
        <v>522</v>
      </c>
      <c r="D326" s="128" t="s">
        <v>149</v>
      </c>
      <c r="E326" s="129" t="s">
        <v>523</v>
      </c>
      <c r="F326" s="130" t="s">
        <v>524</v>
      </c>
      <c r="G326" s="131" t="s">
        <v>273</v>
      </c>
      <c r="H326" s="132">
        <v>2</v>
      </c>
      <c r="I326" s="133"/>
      <c r="J326" s="134">
        <f>ROUND(I326*H326,2)</f>
        <v>0</v>
      </c>
      <c r="K326" s="130" t="s">
        <v>153</v>
      </c>
      <c r="L326" s="32"/>
      <c r="M326" s="135" t="s">
        <v>19</v>
      </c>
      <c r="N326" s="136" t="s">
        <v>47</v>
      </c>
      <c r="P326" s="137">
        <f>O326*H326</f>
        <v>0</v>
      </c>
      <c r="Q326" s="137">
        <v>0</v>
      </c>
      <c r="R326" s="137">
        <f>Q326*H326</f>
        <v>0</v>
      </c>
      <c r="S326" s="137">
        <v>1E-3</v>
      </c>
      <c r="T326" s="137">
        <f>S326*H326</f>
        <v>2E-3</v>
      </c>
      <c r="U326" s="322" t="s">
        <v>19</v>
      </c>
      <c r="V326" s="1" t="str">
        <f t="shared" si="3"/>
        <v/>
      </c>
      <c r="AR326" s="139" t="s">
        <v>247</v>
      </c>
      <c r="AT326" s="139" t="s">
        <v>149</v>
      </c>
      <c r="AU326" s="139" t="s">
        <v>88</v>
      </c>
      <c r="AY326" s="17" t="s">
        <v>146</v>
      </c>
      <c r="BE326" s="140">
        <f>IF(N326="základní",J326,0)</f>
        <v>0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7" t="s">
        <v>88</v>
      </c>
      <c r="BK326" s="140">
        <f>ROUND(I326*H326,2)</f>
        <v>0</v>
      </c>
      <c r="BL326" s="17" t="s">
        <v>247</v>
      </c>
      <c r="BM326" s="139" t="s">
        <v>525</v>
      </c>
    </row>
    <row r="327" spans="2:65" s="1" customFormat="1" ht="11.25" x14ac:dyDescent="0.2">
      <c r="B327" s="32"/>
      <c r="D327" s="141" t="s">
        <v>156</v>
      </c>
      <c r="F327" s="142" t="s">
        <v>526</v>
      </c>
      <c r="I327" s="143"/>
      <c r="L327" s="32"/>
      <c r="M327" s="144"/>
      <c r="U327" s="323"/>
      <c r="V327" s="1" t="str">
        <f t="shared" si="3"/>
        <v/>
      </c>
      <c r="AT327" s="17" t="s">
        <v>156</v>
      </c>
      <c r="AU327" s="17" t="s">
        <v>88</v>
      </c>
    </row>
    <row r="328" spans="2:65" s="1" customFormat="1" ht="16.5" customHeight="1" x14ac:dyDescent="0.2">
      <c r="B328" s="32"/>
      <c r="C328" s="128" t="s">
        <v>527</v>
      </c>
      <c r="D328" s="128" t="s">
        <v>149</v>
      </c>
      <c r="E328" s="129" t="s">
        <v>528</v>
      </c>
      <c r="F328" s="130" t="s">
        <v>529</v>
      </c>
      <c r="G328" s="131" t="s">
        <v>273</v>
      </c>
      <c r="H328" s="132">
        <v>1</v>
      </c>
      <c r="I328" s="133"/>
      <c r="J328" s="134">
        <f>ROUND(I328*H328,2)</f>
        <v>0</v>
      </c>
      <c r="K328" s="130" t="s">
        <v>153</v>
      </c>
      <c r="L328" s="32"/>
      <c r="M328" s="135" t="s">
        <v>19</v>
      </c>
      <c r="N328" s="136" t="s">
        <v>47</v>
      </c>
      <c r="P328" s="137">
        <f>O328*H328</f>
        <v>0</v>
      </c>
      <c r="Q328" s="137">
        <v>0</v>
      </c>
      <c r="R328" s="137">
        <f>Q328*H328</f>
        <v>0</v>
      </c>
      <c r="S328" s="137">
        <v>3.0000000000000001E-3</v>
      </c>
      <c r="T328" s="137">
        <f>S328*H328</f>
        <v>3.0000000000000001E-3</v>
      </c>
      <c r="U328" s="322" t="s">
        <v>19</v>
      </c>
      <c r="V328" s="1" t="str">
        <f t="shared" si="3"/>
        <v/>
      </c>
      <c r="AR328" s="139" t="s">
        <v>247</v>
      </c>
      <c r="AT328" s="139" t="s">
        <v>149</v>
      </c>
      <c r="AU328" s="139" t="s">
        <v>88</v>
      </c>
      <c r="AY328" s="17" t="s">
        <v>146</v>
      </c>
      <c r="BE328" s="140">
        <f>IF(N328="základní",J328,0)</f>
        <v>0</v>
      </c>
      <c r="BF328" s="140">
        <f>IF(N328="snížená",J328,0)</f>
        <v>0</v>
      </c>
      <c r="BG328" s="140">
        <f>IF(N328="zákl. přenesená",J328,0)</f>
        <v>0</v>
      </c>
      <c r="BH328" s="140">
        <f>IF(N328="sníž. přenesená",J328,0)</f>
        <v>0</v>
      </c>
      <c r="BI328" s="140">
        <f>IF(N328="nulová",J328,0)</f>
        <v>0</v>
      </c>
      <c r="BJ328" s="17" t="s">
        <v>88</v>
      </c>
      <c r="BK328" s="140">
        <f>ROUND(I328*H328,2)</f>
        <v>0</v>
      </c>
      <c r="BL328" s="17" t="s">
        <v>247</v>
      </c>
      <c r="BM328" s="139" t="s">
        <v>530</v>
      </c>
    </row>
    <row r="329" spans="2:65" s="1" customFormat="1" ht="11.25" x14ac:dyDescent="0.2">
      <c r="B329" s="32"/>
      <c r="D329" s="141" t="s">
        <v>156</v>
      </c>
      <c r="F329" s="142" t="s">
        <v>531</v>
      </c>
      <c r="I329" s="143"/>
      <c r="L329" s="32"/>
      <c r="M329" s="144"/>
      <c r="U329" s="323"/>
      <c r="V329" s="1" t="str">
        <f t="shared" si="3"/>
        <v/>
      </c>
      <c r="AT329" s="17" t="s">
        <v>156</v>
      </c>
      <c r="AU329" s="17" t="s">
        <v>88</v>
      </c>
    </row>
    <row r="330" spans="2:65" s="1" customFormat="1" ht="16.5" customHeight="1" x14ac:dyDescent="0.2">
      <c r="B330" s="32"/>
      <c r="C330" s="128" t="s">
        <v>532</v>
      </c>
      <c r="D330" s="128" t="s">
        <v>149</v>
      </c>
      <c r="E330" s="129" t="s">
        <v>533</v>
      </c>
      <c r="F330" s="130" t="s">
        <v>534</v>
      </c>
      <c r="G330" s="131" t="s">
        <v>273</v>
      </c>
      <c r="H330" s="132">
        <v>1</v>
      </c>
      <c r="I330" s="133"/>
      <c r="J330" s="134">
        <f>ROUND(I330*H330,2)</f>
        <v>0</v>
      </c>
      <c r="K330" s="130" t="s">
        <v>153</v>
      </c>
      <c r="L330" s="32"/>
      <c r="M330" s="135" t="s">
        <v>19</v>
      </c>
      <c r="N330" s="136" t="s">
        <v>47</v>
      </c>
      <c r="P330" s="137">
        <f>O330*H330</f>
        <v>0</v>
      </c>
      <c r="Q330" s="137">
        <v>0</v>
      </c>
      <c r="R330" s="137">
        <f>Q330*H330</f>
        <v>0</v>
      </c>
      <c r="S330" s="137">
        <v>0.1104</v>
      </c>
      <c r="T330" s="137">
        <f>S330*H330</f>
        <v>0.1104</v>
      </c>
      <c r="U330" s="322" t="s">
        <v>19</v>
      </c>
      <c r="V330" s="1" t="str">
        <f t="shared" si="3"/>
        <v/>
      </c>
      <c r="AR330" s="139" t="s">
        <v>247</v>
      </c>
      <c r="AT330" s="139" t="s">
        <v>149</v>
      </c>
      <c r="AU330" s="139" t="s">
        <v>88</v>
      </c>
      <c r="AY330" s="17" t="s">
        <v>146</v>
      </c>
      <c r="BE330" s="140">
        <f>IF(N330="základní",J330,0)</f>
        <v>0</v>
      </c>
      <c r="BF330" s="140">
        <f>IF(N330="snížená",J330,0)</f>
        <v>0</v>
      </c>
      <c r="BG330" s="140">
        <f>IF(N330="zákl. přenesená",J330,0)</f>
        <v>0</v>
      </c>
      <c r="BH330" s="140">
        <f>IF(N330="sníž. přenesená",J330,0)</f>
        <v>0</v>
      </c>
      <c r="BI330" s="140">
        <f>IF(N330="nulová",J330,0)</f>
        <v>0</v>
      </c>
      <c r="BJ330" s="17" t="s">
        <v>88</v>
      </c>
      <c r="BK330" s="140">
        <f>ROUND(I330*H330,2)</f>
        <v>0</v>
      </c>
      <c r="BL330" s="17" t="s">
        <v>247</v>
      </c>
      <c r="BM330" s="139" t="s">
        <v>535</v>
      </c>
    </row>
    <row r="331" spans="2:65" s="1" customFormat="1" ht="11.25" x14ac:dyDescent="0.2">
      <c r="B331" s="32"/>
      <c r="D331" s="141" t="s">
        <v>156</v>
      </c>
      <c r="F331" s="142" t="s">
        <v>536</v>
      </c>
      <c r="I331" s="143"/>
      <c r="L331" s="32"/>
      <c r="M331" s="144"/>
      <c r="U331" s="323"/>
      <c r="V331" s="1" t="str">
        <f t="shared" si="3"/>
        <v/>
      </c>
      <c r="AT331" s="17" t="s">
        <v>156</v>
      </c>
      <c r="AU331" s="17" t="s">
        <v>88</v>
      </c>
    </row>
    <row r="332" spans="2:65" s="1" customFormat="1" ht="24.2" customHeight="1" x14ac:dyDescent="0.2">
      <c r="B332" s="32"/>
      <c r="C332" s="128" t="s">
        <v>537</v>
      </c>
      <c r="D332" s="128" t="s">
        <v>149</v>
      </c>
      <c r="E332" s="129" t="s">
        <v>538</v>
      </c>
      <c r="F332" s="130" t="s">
        <v>539</v>
      </c>
      <c r="G332" s="131" t="s">
        <v>273</v>
      </c>
      <c r="H332" s="132">
        <v>1</v>
      </c>
      <c r="I332" s="133"/>
      <c r="J332" s="134">
        <f>ROUND(I332*H332,2)</f>
        <v>0</v>
      </c>
      <c r="K332" s="130" t="s">
        <v>19</v>
      </c>
      <c r="L332" s="32"/>
      <c r="M332" s="135" t="s">
        <v>19</v>
      </c>
      <c r="N332" s="136" t="s">
        <v>47</v>
      </c>
      <c r="P332" s="137">
        <f>O332*H332</f>
        <v>0</v>
      </c>
      <c r="Q332" s="137">
        <v>0</v>
      </c>
      <c r="R332" s="137">
        <f>Q332*H332</f>
        <v>0</v>
      </c>
      <c r="S332" s="137">
        <v>0</v>
      </c>
      <c r="T332" s="137">
        <f>S332*H332</f>
        <v>0</v>
      </c>
      <c r="U332" s="322" t="s">
        <v>19</v>
      </c>
      <c r="V332" s="1" t="str">
        <f t="shared" si="3"/>
        <v/>
      </c>
      <c r="AR332" s="139" t="s">
        <v>247</v>
      </c>
      <c r="AT332" s="139" t="s">
        <v>149</v>
      </c>
      <c r="AU332" s="139" t="s">
        <v>88</v>
      </c>
      <c r="AY332" s="17" t="s">
        <v>146</v>
      </c>
      <c r="BE332" s="140">
        <f>IF(N332="základní",J332,0)</f>
        <v>0</v>
      </c>
      <c r="BF332" s="140">
        <f>IF(N332="snížená",J332,0)</f>
        <v>0</v>
      </c>
      <c r="BG332" s="140">
        <f>IF(N332="zákl. přenesená",J332,0)</f>
        <v>0</v>
      </c>
      <c r="BH332" s="140">
        <f>IF(N332="sníž. přenesená",J332,0)</f>
        <v>0</v>
      </c>
      <c r="BI332" s="140">
        <f>IF(N332="nulová",J332,0)</f>
        <v>0</v>
      </c>
      <c r="BJ332" s="17" t="s">
        <v>88</v>
      </c>
      <c r="BK332" s="140">
        <f>ROUND(I332*H332,2)</f>
        <v>0</v>
      </c>
      <c r="BL332" s="17" t="s">
        <v>247</v>
      </c>
      <c r="BM332" s="139" t="s">
        <v>540</v>
      </c>
    </row>
    <row r="333" spans="2:65" s="14" customFormat="1" ht="11.25" x14ac:dyDescent="0.2">
      <c r="B333" s="158"/>
      <c r="D333" s="146" t="s">
        <v>158</v>
      </c>
      <c r="E333" s="159" t="s">
        <v>19</v>
      </c>
      <c r="F333" s="160" t="s">
        <v>541</v>
      </c>
      <c r="H333" s="159" t="s">
        <v>19</v>
      </c>
      <c r="I333" s="161"/>
      <c r="L333" s="158"/>
      <c r="M333" s="162"/>
      <c r="U333" s="326"/>
      <c r="V333" s="1" t="str">
        <f t="shared" si="3"/>
        <v/>
      </c>
      <c r="AT333" s="159" t="s">
        <v>158</v>
      </c>
      <c r="AU333" s="159" t="s">
        <v>88</v>
      </c>
      <c r="AV333" s="14" t="s">
        <v>82</v>
      </c>
      <c r="AW333" s="14" t="s">
        <v>36</v>
      </c>
      <c r="AX333" s="14" t="s">
        <v>75</v>
      </c>
      <c r="AY333" s="159" t="s">
        <v>146</v>
      </c>
    </row>
    <row r="334" spans="2:65" s="12" customFormat="1" ht="11.25" x14ac:dyDescent="0.2">
      <c r="B334" s="145"/>
      <c r="D334" s="146" t="s">
        <v>158</v>
      </c>
      <c r="E334" s="147" t="s">
        <v>19</v>
      </c>
      <c r="F334" s="148" t="s">
        <v>542</v>
      </c>
      <c r="H334" s="149">
        <v>1</v>
      </c>
      <c r="I334" s="150"/>
      <c r="L334" s="145"/>
      <c r="M334" s="151"/>
      <c r="U334" s="324"/>
      <c r="V334" s="1" t="str">
        <f t="shared" si="3"/>
        <v/>
      </c>
      <c r="AT334" s="147" t="s">
        <v>158</v>
      </c>
      <c r="AU334" s="147" t="s">
        <v>88</v>
      </c>
      <c r="AV334" s="12" t="s">
        <v>88</v>
      </c>
      <c r="AW334" s="12" t="s">
        <v>36</v>
      </c>
      <c r="AX334" s="12" t="s">
        <v>75</v>
      </c>
      <c r="AY334" s="147" t="s">
        <v>146</v>
      </c>
    </row>
    <row r="335" spans="2:65" s="13" customFormat="1" ht="11.25" x14ac:dyDescent="0.2">
      <c r="B335" s="152"/>
      <c r="D335" s="146" t="s">
        <v>158</v>
      </c>
      <c r="E335" s="153" t="s">
        <v>19</v>
      </c>
      <c r="F335" s="154" t="s">
        <v>160</v>
      </c>
      <c r="H335" s="155">
        <v>1</v>
      </c>
      <c r="I335" s="156"/>
      <c r="L335" s="152"/>
      <c r="M335" s="157"/>
      <c r="U335" s="325"/>
      <c r="V335" s="1" t="str">
        <f t="shared" si="3"/>
        <v/>
      </c>
      <c r="AT335" s="153" t="s">
        <v>158</v>
      </c>
      <c r="AU335" s="153" t="s">
        <v>88</v>
      </c>
      <c r="AV335" s="13" t="s">
        <v>154</v>
      </c>
      <c r="AW335" s="13" t="s">
        <v>36</v>
      </c>
      <c r="AX335" s="13" t="s">
        <v>82</v>
      </c>
      <c r="AY335" s="153" t="s">
        <v>146</v>
      </c>
    </row>
    <row r="336" spans="2:65" s="1" customFormat="1" ht="24.2" customHeight="1" x14ac:dyDescent="0.2">
      <c r="B336" s="32"/>
      <c r="C336" s="128" t="s">
        <v>543</v>
      </c>
      <c r="D336" s="128" t="s">
        <v>149</v>
      </c>
      <c r="E336" s="129" t="s">
        <v>544</v>
      </c>
      <c r="F336" s="130" t="s">
        <v>545</v>
      </c>
      <c r="G336" s="131" t="s">
        <v>273</v>
      </c>
      <c r="H336" s="132">
        <v>1</v>
      </c>
      <c r="I336" s="133"/>
      <c r="J336" s="134">
        <f>ROUND(I336*H336,2)</f>
        <v>0</v>
      </c>
      <c r="K336" s="130" t="s">
        <v>19</v>
      </c>
      <c r="L336" s="32"/>
      <c r="M336" s="135" t="s">
        <v>19</v>
      </c>
      <c r="N336" s="136" t="s">
        <v>47</v>
      </c>
      <c r="P336" s="137">
        <f>O336*H336</f>
        <v>0</v>
      </c>
      <c r="Q336" s="137">
        <v>0</v>
      </c>
      <c r="R336" s="137">
        <f>Q336*H336</f>
        <v>0</v>
      </c>
      <c r="S336" s="137">
        <v>0</v>
      </c>
      <c r="T336" s="137">
        <f>S336*H336</f>
        <v>0</v>
      </c>
      <c r="U336" s="322" t="s">
        <v>187</v>
      </c>
      <c r="V336" s="1">
        <f t="shared" si="3"/>
        <v>0</v>
      </c>
      <c r="AR336" s="139" t="s">
        <v>247</v>
      </c>
      <c r="AT336" s="139" t="s">
        <v>149</v>
      </c>
      <c r="AU336" s="139" t="s">
        <v>88</v>
      </c>
      <c r="AY336" s="17" t="s">
        <v>146</v>
      </c>
      <c r="BE336" s="140">
        <f>IF(N336="základní",J336,0)</f>
        <v>0</v>
      </c>
      <c r="BF336" s="140">
        <f>IF(N336="snížená",J336,0)</f>
        <v>0</v>
      </c>
      <c r="BG336" s="140">
        <f>IF(N336="zákl. přenesená",J336,0)</f>
        <v>0</v>
      </c>
      <c r="BH336" s="140">
        <f>IF(N336="sníž. přenesená",J336,0)</f>
        <v>0</v>
      </c>
      <c r="BI336" s="140">
        <f>IF(N336="nulová",J336,0)</f>
        <v>0</v>
      </c>
      <c r="BJ336" s="17" t="s">
        <v>88</v>
      </c>
      <c r="BK336" s="140">
        <f>ROUND(I336*H336,2)</f>
        <v>0</v>
      </c>
      <c r="BL336" s="17" t="s">
        <v>247</v>
      </c>
      <c r="BM336" s="139" t="s">
        <v>546</v>
      </c>
    </row>
    <row r="337" spans="2:65" s="14" customFormat="1" ht="11.25" x14ac:dyDescent="0.2">
      <c r="B337" s="158"/>
      <c r="D337" s="146" t="s">
        <v>158</v>
      </c>
      <c r="E337" s="159" t="s">
        <v>19</v>
      </c>
      <c r="F337" s="160" t="s">
        <v>541</v>
      </c>
      <c r="H337" s="159" t="s">
        <v>19</v>
      </c>
      <c r="I337" s="161"/>
      <c r="L337" s="158"/>
      <c r="M337" s="162"/>
      <c r="U337" s="326"/>
      <c r="V337" s="1" t="str">
        <f t="shared" si="3"/>
        <v/>
      </c>
      <c r="AT337" s="159" t="s">
        <v>158</v>
      </c>
      <c r="AU337" s="159" t="s">
        <v>88</v>
      </c>
      <c r="AV337" s="14" t="s">
        <v>82</v>
      </c>
      <c r="AW337" s="14" t="s">
        <v>36</v>
      </c>
      <c r="AX337" s="14" t="s">
        <v>75</v>
      </c>
      <c r="AY337" s="159" t="s">
        <v>146</v>
      </c>
    </row>
    <row r="338" spans="2:65" s="12" customFormat="1" ht="11.25" x14ac:dyDescent="0.2">
      <c r="B338" s="145"/>
      <c r="D338" s="146" t="s">
        <v>158</v>
      </c>
      <c r="E338" s="147" t="s">
        <v>19</v>
      </c>
      <c r="F338" s="148" t="s">
        <v>499</v>
      </c>
      <c r="H338" s="149">
        <v>1</v>
      </c>
      <c r="I338" s="150"/>
      <c r="L338" s="145"/>
      <c r="M338" s="151"/>
      <c r="U338" s="324"/>
      <c r="V338" s="1" t="str">
        <f t="shared" si="3"/>
        <v/>
      </c>
      <c r="AT338" s="147" t="s">
        <v>158</v>
      </c>
      <c r="AU338" s="147" t="s">
        <v>88</v>
      </c>
      <c r="AV338" s="12" t="s">
        <v>88</v>
      </c>
      <c r="AW338" s="12" t="s">
        <v>36</v>
      </c>
      <c r="AX338" s="12" t="s">
        <v>75</v>
      </c>
      <c r="AY338" s="147" t="s">
        <v>146</v>
      </c>
    </row>
    <row r="339" spans="2:65" s="13" customFormat="1" ht="11.25" x14ac:dyDescent="0.2">
      <c r="B339" s="152"/>
      <c r="D339" s="146" t="s">
        <v>158</v>
      </c>
      <c r="E339" s="153" t="s">
        <v>19</v>
      </c>
      <c r="F339" s="154" t="s">
        <v>160</v>
      </c>
      <c r="H339" s="155">
        <v>1</v>
      </c>
      <c r="I339" s="156"/>
      <c r="L339" s="152"/>
      <c r="M339" s="157"/>
      <c r="U339" s="325"/>
      <c r="V339" s="1" t="str">
        <f t="shared" si="3"/>
        <v/>
      </c>
      <c r="AT339" s="153" t="s">
        <v>158</v>
      </c>
      <c r="AU339" s="153" t="s">
        <v>88</v>
      </c>
      <c r="AV339" s="13" t="s">
        <v>154</v>
      </c>
      <c r="AW339" s="13" t="s">
        <v>36</v>
      </c>
      <c r="AX339" s="13" t="s">
        <v>82</v>
      </c>
      <c r="AY339" s="153" t="s">
        <v>146</v>
      </c>
    </row>
    <row r="340" spans="2:65" s="1" customFormat="1" ht="24.2" customHeight="1" x14ac:dyDescent="0.2">
      <c r="B340" s="32"/>
      <c r="C340" s="128" t="s">
        <v>547</v>
      </c>
      <c r="D340" s="128" t="s">
        <v>149</v>
      </c>
      <c r="E340" s="129" t="s">
        <v>548</v>
      </c>
      <c r="F340" s="130" t="s">
        <v>549</v>
      </c>
      <c r="G340" s="131" t="s">
        <v>273</v>
      </c>
      <c r="H340" s="132">
        <v>1</v>
      </c>
      <c r="I340" s="133"/>
      <c r="J340" s="134">
        <f>ROUND(I340*H340,2)</f>
        <v>0</v>
      </c>
      <c r="K340" s="130" t="s">
        <v>19</v>
      </c>
      <c r="L340" s="32"/>
      <c r="M340" s="135" t="s">
        <v>19</v>
      </c>
      <c r="N340" s="136" t="s">
        <v>47</v>
      </c>
      <c r="P340" s="137">
        <f>O340*H340</f>
        <v>0</v>
      </c>
      <c r="Q340" s="137">
        <v>0</v>
      </c>
      <c r="R340" s="137">
        <f>Q340*H340</f>
        <v>0</v>
      </c>
      <c r="S340" s="137">
        <v>0</v>
      </c>
      <c r="T340" s="137">
        <f>S340*H340</f>
        <v>0</v>
      </c>
      <c r="U340" s="322" t="s">
        <v>19</v>
      </c>
      <c r="V340" s="1" t="str">
        <f t="shared" si="3"/>
        <v/>
      </c>
      <c r="AR340" s="139" t="s">
        <v>247</v>
      </c>
      <c r="AT340" s="139" t="s">
        <v>149</v>
      </c>
      <c r="AU340" s="139" t="s">
        <v>88</v>
      </c>
      <c r="AY340" s="17" t="s">
        <v>146</v>
      </c>
      <c r="BE340" s="140">
        <f>IF(N340="základní",J340,0)</f>
        <v>0</v>
      </c>
      <c r="BF340" s="140">
        <f>IF(N340="snížená",J340,0)</f>
        <v>0</v>
      </c>
      <c r="BG340" s="140">
        <f>IF(N340="zákl. přenesená",J340,0)</f>
        <v>0</v>
      </c>
      <c r="BH340" s="140">
        <f>IF(N340="sníž. přenesená",J340,0)</f>
        <v>0</v>
      </c>
      <c r="BI340" s="140">
        <f>IF(N340="nulová",J340,0)</f>
        <v>0</v>
      </c>
      <c r="BJ340" s="17" t="s">
        <v>88</v>
      </c>
      <c r="BK340" s="140">
        <f>ROUND(I340*H340,2)</f>
        <v>0</v>
      </c>
      <c r="BL340" s="17" t="s">
        <v>247</v>
      </c>
      <c r="BM340" s="139" t="s">
        <v>550</v>
      </c>
    </row>
    <row r="341" spans="2:65" s="14" customFormat="1" ht="11.25" x14ac:dyDescent="0.2">
      <c r="B341" s="158"/>
      <c r="D341" s="146" t="s">
        <v>158</v>
      </c>
      <c r="E341" s="159" t="s">
        <v>19</v>
      </c>
      <c r="F341" s="160" t="s">
        <v>541</v>
      </c>
      <c r="H341" s="159" t="s">
        <v>19</v>
      </c>
      <c r="I341" s="161"/>
      <c r="L341" s="158"/>
      <c r="M341" s="162"/>
      <c r="U341" s="326"/>
      <c r="V341" s="1" t="str">
        <f t="shared" si="3"/>
        <v/>
      </c>
      <c r="AT341" s="159" t="s">
        <v>158</v>
      </c>
      <c r="AU341" s="159" t="s">
        <v>88</v>
      </c>
      <c r="AV341" s="14" t="s">
        <v>82</v>
      </c>
      <c r="AW341" s="14" t="s">
        <v>36</v>
      </c>
      <c r="AX341" s="14" t="s">
        <v>75</v>
      </c>
      <c r="AY341" s="159" t="s">
        <v>146</v>
      </c>
    </row>
    <row r="342" spans="2:65" s="12" customFormat="1" ht="11.25" x14ac:dyDescent="0.2">
      <c r="B342" s="145"/>
      <c r="D342" s="146" t="s">
        <v>158</v>
      </c>
      <c r="E342" s="147" t="s">
        <v>19</v>
      </c>
      <c r="F342" s="148" t="s">
        <v>551</v>
      </c>
      <c r="H342" s="149">
        <v>1</v>
      </c>
      <c r="I342" s="150"/>
      <c r="L342" s="145"/>
      <c r="M342" s="151"/>
      <c r="U342" s="324"/>
      <c r="V342" s="1" t="str">
        <f t="shared" si="3"/>
        <v/>
      </c>
      <c r="AT342" s="147" t="s">
        <v>158</v>
      </c>
      <c r="AU342" s="147" t="s">
        <v>88</v>
      </c>
      <c r="AV342" s="12" t="s">
        <v>88</v>
      </c>
      <c r="AW342" s="12" t="s">
        <v>36</v>
      </c>
      <c r="AX342" s="12" t="s">
        <v>75</v>
      </c>
      <c r="AY342" s="147" t="s">
        <v>146</v>
      </c>
    </row>
    <row r="343" spans="2:65" s="13" customFormat="1" ht="11.25" x14ac:dyDescent="0.2">
      <c r="B343" s="152"/>
      <c r="D343" s="146" t="s">
        <v>158</v>
      </c>
      <c r="E343" s="153" t="s">
        <v>19</v>
      </c>
      <c r="F343" s="154" t="s">
        <v>160</v>
      </c>
      <c r="H343" s="155">
        <v>1</v>
      </c>
      <c r="I343" s="156"/>
      <c r="L343" s="152"/>
      <c r="M343" s="157"/>
      <c r="U343" s="325"/>
      <c r="V343" s="1" t="str">
        <f t="shared" si="3"/>
        <v/>
      </c>
      <c r="AT343" s="153" t="s">
        <v>158</v>
      </c>
      <c r="AU343" s="153" t="s">
        <v>88</v>
      </c>
      <c r="AV343" s="13" t="s">
        <v>154</v>
      </c>
      <c r="AW343" s="13" t="s">
        <v>36</v>
      </c>
      <c r="AX343" s="13" t="s">
        <v>82</v>
      </c>
      <c r="AY343" s="153" t="s">
        <v>146</v>
      </c>
    </row>
    <row r="344" spans="2:65" s="1" customFormat="1" ht="21.75" customHeight="1" x14ac:dyDescent="0.2">
      <c r="B344" s="32"/>
      <c r="C344" s="128" t="s">
        <v>552</v>
      </c>
      <c r="D344" s="128" t="s">
        <v>149</v>
      </c>
      <c r="E344" s="129" t="s">
        <v>553</v>
      </c>
      <c r="F344" s="130" t="s">
        <v>554</v>
      </c>
      <c r="G344" s="131" t="s">
        <v>241</v>
      </c>
      <c r="H344" s="132">
        <v>1</v>
      </c>
      <c r="I344" s="133"/>
      <c r="J344" s="134">
        <f>ROUND(I344*H344,2)</f>
        <v>0</v>
      </c>
      <c r="K344" s="130" t="s">
        <v>19</v>
      </c>
      <c r="L344" s="32"/>
      <c r="M344" s="135" t="s">
        <v>19</v>
      </c>
      <c r="N344" s="136" t="s">
        <v>47</v>
      </c>
      <c r="P344" s="137">
        <f>O344*H344</f>
        <v>0</v>
      </c>
      <c r="Q344" s="137">
        <v>0</v>
      </c>
      <c r="R344" s="137">
        <f>Q344*H344</f>
        <v>0</v>
      </c>
      <c r="S344" s="137">
        <v>0</v>
      </c>
      <c r="T344" s="137">
        <f>S344*H344</f>
        <v>0</v>
      </c>
      <c r="U344" s="322" t="s">
        <v>187</v>
      </c>
      <c r="V344" s="1">
        <f t="shared" si="3"/>
        <v>0</v>
      </c>
      <c r="AR344" s="139" t="s">
        <v>247</v>
      </c>
      <c r="AT344" s="139" t="s">
        <v>149</v>
      </c>
      <c r="AU344" s="139" t="s">
        <v>88</v>
      </c>
      <c r="AY344" s="17" t="s">
        <v>146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7" t="s">
        <v>88</v>
      </c>
      <c r="BK344" s="140">
        <f>ROUND(I344*H344,2)</f>
        <v>0</v>
      </c>
      <c r="BL344" s="17" t="s">
        <v>247</v>
      </c>
      <c r="BM344" s="139" t="s">
        <v>555</v>
      </c>
    </row>
    <row r="345" spans="2:65" s="14" customFormat="1" ht="11.25" x14ac:dyDescent="0.2">
      <c r="B345" s="158"/>
      <c r="D345" s="146" t="s">
        <v>158</v>
      </c>
      <c r="E345" s="159" t="s">
        <v>19</v>
      </c>
      <c r="F345" s="160" t="s">
        <v>556</v>
      </c>
      <c r="H345" s="159" t="s">
        <v>19</v>
      </c>
      <c r="I345" s="161"/>
      <c r="L345" s="158"/>
      <c r="M345" s="162"/>
      <c r="U345" s="326"/>
      <c r="V345" s="1" t="str">
        <f t="shared" si="3"/>
        <v/>
      </c>
      <c r="AT345" s="159" t="s">
        <v>158</v>
      </c>
      <c r="AU345" s="159" t="s">
        <v>88</v>
      </c>
      <c r="AV345" s="14" t="s">
        <v>82</v>
      </c>
      <c r="AW345" s="14" t="s">
        <v>36</v>
      </c>
      <c r="AX345" s="14" t="s">
        <v>75</v>
      </c>
      <c r="AY345" s="159" t="s">
        <v>146</v>
      </c>
    </row>
    <row r="346" spans="2:65" s="12" customFormat="1" ht="11.25" x14ac:dyDescent="0.2">
      <c r="B346" s="145"/>
      <c r="D346" s="146" t="s">
        <v>158</v>
      </c>
      <c r="E346" s="147" t="s">
        <v>19</v>
      </c>
      <c r="F346" s="148" t="s">
        <v>557</v>
      </c>
      <c r="H346" s="149">
        <v>1</v>
      </c>
      <c r="I346" s="150"/>
      <c r="L346" s="145"/>
      <c r="M346" s="151"/>
      <c r="U346" s="324"/>
      <c r="V346" s="1" t="str">
        <f t="shared" si="3"/>
        <v/>
      </c>
      <c r="AT346" s="147" t="s">
        <v>158</v>
      </c>
      <c r="AU346" s="147" t="s">
        <v>88</v>
      </c>
      <c r="AV346" s="12" t="s">
        <v>88</v>
      </c>
      <c r="AW346" s="12" t="s">
        <v>36</v>
      </c>
      <c r="AX346" s="12" t="s">
        <v>75</v>
      </c>
      <c r="AY346" s="147" t="s">
        <v>146</v>
      </c>
    </row>
    <row r="347" spans="2:65" s="13" customFormat="1" ht="11.25" x14ac:dyDescent="0.2">
      <c r="B347" s="152"/>
      <c r="D347" s="146" t="s">
        <v>158</v>
      </c>
      <c r="E347" s="153" t="s">
        <v>19</v>
      </c>
      <c r="F347" s="154" t="s">
        <v>160</v>
      </c>
      <c r="H347" s="155">
        <v>1</v>
      </c>
      <c r="I347" s="156"/>
      <c r="L347" s="152"/>
      <c r="M347" s="157"/>
      <c r="U347" s="325"/>
      <c r="V347" s="1" t="str">
        <f t="shared" si="3"/>
        <v/>
      </c>
      <c r="AT347" s="153" t="s">
        <v>158</v>
      </c>
      <c r="AU347" s="153" t="s">
        <v>88</v>
      </c>
      <c r="AV347" s="13" t="s">
        <v>154</v>
      </c>
      <c r="AW347" s="13" t="s">
        <v>36</v>
      </c>
      <c r="AX347" s="13" t="s">
        <v>82</v>
      </c>
      <c r="AY347" s="153" t="s">
        <v>146</v>
      </c>
    </row>
    <row r="348" spans="2:65" s="1" customFormat="1" ht="16.5" customHeight="1" x14ac:dyDescent="0.2">
      <c r="B348" s="32"/>
      <c r="C348" s="128" t="s">
        <v>558</v>
      </c>
      <c r="D348" s="128" t="s">
        <v>149</v>
      </c>
      <c r="E348" s="129" t="s">
        <v>559</v>
      </c>
      <c r="F348" s="130" t="s">
        <v>560</v>
      </c>
      <c r="G348" s="131" t="s">
        <v>241</v>
      </c>
      <c r="H348" s="132">
        <v>1</v>
      </c>
      <c r="I348" s="133"/>
      <c r="J348" s="134">
        <f>ROUND(I348*H348,2)</f>
        <v>0</v>
      </c>
      <c r="K348" s="130" t="s">
        <v>19</v>
      </c>
      <c r="L348" s="32"/>
      <c r="M348" s="135" t="s">
        <v>19</v>
      </c>
      <c r="N348" s="136" t="s">
        <v>47</v>
      </c>
      <c r="P348" s="137">
        <f>O348*H348</f>
        <v>0</v>
      </c>
      <c r="Q348" s="137">
        <v>0</v>
      </c>
      <c r="R348" s="137">
        <f>Q348*H348</f>
        <v>0</v>
      </c>
      <c r="S348" s="137">
        <v>0</v>
      </c>
      <c r="T348" s="137">
        <f>S348*H348</f>
        <v>0</v>
      </c>
      <c r="U348" s="322" t="s">
        <v>187</v>
      </c>
      <c r="V348" s="1">
        <f t="shared" si="3"/>
        <v>0</v>
      </c>
      <c r="AR348" s="139" t="s">
        <v>247</v>
      </c>
      <c r="AT348" s="139" t="s">
        <v>149</v>
      </c>
      <c r="AU348" s="139" t="s">
        <v>88</v>
      </c>
      <c r="AY348" s="17" t="s">
        <v>146</v>
      </c>
      <c r="BE348" s="140">
        <f>IF(N348="základní",J348,0)</f>
        <v>0</v>
      </c>
      <c r="BF348" s="140">
        <f>IF(N348="snížená",J348,0)</f>
        <v>0</v>
      </c>
      <c r="BG348" s="140">
        <f>IF(N348="zákl. přenesená",J348,0)</f>
        <v>0</v>
      </c>
      <c r="BH348" s="140">
        <f>IF(N348="sníž. přenesená",J348,0)</f>
        <v>0</v>
      </c>
      <c r="BI348" s="140">
        <f>IF(N348="nulová",J348,0)</f>
        <v>0</v>
      </c>
      <c r="BJ348" s="17" t="s">
        <v>88</v>
      </c>
      <c r="BK348" s="140">
        <f>ROUND(I348*H348,2)</f>
        <v>0</v>
      </c>
      <c r="BL348" s="17" t="s">
        <v>247</v>
      </c>
      <c r="BM348" s="139" t="s">
        <v>561</v>
      </c>
    </row>
    <row r="349" spans="2:65" s="1" customFormat="1" ht="19.5" x14ac:dyDescent="0.2">
      <c r="B349" s="32"/>
      <c r="D349" s="146" t="s">
        <v>190</v>
      </c>
      <c r="F349" s="163" t="s">
        <v>562</v>
      </c>
      <c r="I349" s="143"/>
      <c r="L349" s="32"/>
      <c r="M349" s="144"/>
      <c r="U349" s="323"/>
      <c r="V349" s="1" t="str">
        <f t="shared" si="3"/>
        <v/>
      </c>
      <c r="AT349" s="17" t="s">
        <v>190</v>
      </c>
      <c r="AU349" s="17" t="s">
        <v>88</v>
      </c>
    </row>
    <row r="350" spans="2:65" s="14" customFormat="1" ht="11.25" x14ac:dyDescent="0.2">
      <c r="B350" s="158"/>
      <c r="D350" s="146" t="s">
        <v>158</v>
      </c>
      <c r="E350" s="159" t="s">
        <v>19</v>
      </c>
      <c r="F350" s="160" t="s">
        <v>556</v>
      </c>
      <c r="H350" s="159" t="s">
        <v>19</v>
      </c>
      <c r="I350" s="161"/>
      <c r="L350" s="158"/>
      <c r="M350" s="162"/>
      <c r="U350" s="326"/>
      <c r="V350" s="1" t="str">
        <f t="shared" si="3"/>
        <v/>
      </c>
      <c r="AT350" s="159" t="s">
        <v>158</v>
      </c>
      <c r="AU350" s="159" t="s">
        <v>88</v>
      </c>
      <c r="AV350" s="14" t="s">
        <v>82</v>
      </c>
      <c r="AW350" s="14" t="s">
        <v>36</v>
      </c>
      <c r="AX350" s="14" t="s">
        <v>75</v>
      </c>
      <c r="AY350" s="159" t="s">
        <v>146</v>
      </c>
    </row>
    <row r="351" spans="2:65" s="12" customFormat="1" ht="11.25" x14ac:dyDescent="0.2">
      <c r="B351" s="145"/>
      <c r="D351" s="146" t="s">
        <v>158</v>
      </c>
      <c r="E351" s="147" t="s">
        <v>19</v>
      </c>
      <c r="F351" s="148" t="s">
        <v>557</v>
      </c>
      <c r="H351" s="149">
        <v>1</v>
      </c>
      <c r="I351" s="150"/>
      <c r="L351" s="145"/>
      <c r="M351" s="151"/>
      <c r="U351" s="324"/>
      <c r="V351" s="1" t="str">
        <f t="shared" si="3"/>
        <v/>
      </c>
      <c r="AT351" s="147" t="s">
        <v>158</v>
      </c>
      <c r="AU351" s="147" t="s">
        <v>88</v>
      </c>
      <c r="AV351" s="12" t="s">
        <v>88</v>
      </c>
      <c r="AW351" s="12" t="s">
        <v>36</v>
      </c>
      <c r="AX351" s="12" t="s">
        <v>75</v>
      </c>
      <c r="AY351" s="147" t="s">
        <v>146</v>
      </c>
    </row>
    <row r="352" spans="2:65" s="13" customFormat="1" ht="11.25" x14ac:dyDescent="0.2">
      <c r="B352" s="152"/>
      <c r="D352" s="146" t="s">
        <v>158</v>
      </c>
      <c r="E352" s="153" t="s">
        <v>19</v>
      </c>
      <c r="F352" s="154" t="s">
        <v>160</v>
      </c>
      <c r="H352" s="155">
        <v>1</v>
      </c>
      <c r="I352" s="156"/>
      <c r="L352" s="152"/>
      <c r="M352" s="157"/>
      <c r="U352" s="325"/>
      <c r="V352" s="1" t="str">
        <f t="shared" si="3"/>
        <v/>
      </c>
      <c r="AT352" s="153" t="s">
        <v>158</v>
      </c>
      <c r="AU352" s="153" t="s">
        <v>88</v>
      </c>
      <c r="AV352" s="13" t="s">
        <v>154</v>
      </c>
      <c r="AW352" s="13" t="s">
        <v>36</v>
      </c>
      <c r="AX352" s="13" t="s">
        <v>82</v>
      </c>
      <c r="AY352" s="153" t="s">
        <v>146</v>
      </c>
    </row>
    <row r="353" spans="2:65" s="1" customFormat="1" ht="24.2" customHeight="1" x14ac:dyDescent="0.2">
      <c r="B353" s="32"/>
      <c r="C353" s="128" t="s">
        <v>563</v>
      </c>
      <c r="D353" s="128" t="s">
        <v>149</v>
      </c>
      <c r="E353" s="129" t="s">
        <v>564</v>
      </c>
      <c r="F353" s="130" t="s">
        <v>565</v>
      </c>
      <c r="G353" s="131" t="s">
        <v>273</v>
      </c>
      <c r="H353" s="132">
        <v>2</v>
      </c>
      <c r="I353" s="133"/>
      <c r="J353" s="134">
        <f>ROUND(I353*H353,2)</f>
        <v>0</v>
      </c>
      <c r="K353" s="130" t="s">
        <v>19</v>
      </c>
      <c r="L353" s="32"/>
      <c r="M353" s="135" t="s">
        <v>19</v>
      </c>
      <c r="N353" s="136" t="s">
        <v>47</v>
      </c>
      <c r="P353" s="137">
        <f>O353*H353</f>
        <v>0</v>
      </c>
      <c r="Q353" s="137">
        <v>0</v>
      </c>
      <c r="R353" s="137">
        <f>Q353*H353</f>
        <v>0</v>
      </c>
      <c r="S353" s="137">
        <v>0</v>
      </c>
      <c r="T353" s="137">
        <f>S353*H353</f>
        <v>0</v>
      </c>
      <c r="U353" s="322" t="s">
        <v>19</v>
      </c>
      <c r="V353" s="1" t="str">
        <f t="shared" si="3"/>
        <v/>
      </c>
      <c r="AR353" s="139" t="s">
        <v>247</v>
      </c>
      <c r="AT353" s="139" t="s">
        <v>149</v>
      </c>
      <c r="AU353" s="139" t="s">
        <v>88</v>
      </c>
      <c r="AY353" s="17" t="s">
        <v>146</v>
      </c>
      <c r="BE353" s="140">
        <f>IF(N353="základní",J353,0)</f>
        <v>0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7" t="s">
        <v>88</v>
      </c>
      <c r="BK353" s="140">
        <f>ROUND(I353*H353,2)</f>
        <v>0</v>
      </c>
      <c r="BL353" s="17" t="s">
        <v>247</v>
      </c>
      <c r="BM353" s="139" t="s">
        <v>566</v>
      </c>
    </row>
    <row r="354" spans="2:65" s="1" customFormat="1" ht="68.25" x14ac:dyDescent="0.2">
      <c r="B354" s="32"/>
      <c r="D354" s="146" t="s">
        <v>190</v>
      </c>
      <c r="F354" s="163" t="s">
        <v>567</v>
      </c>
      <c r="I354" s="143"/>
      <c r="L354" s="32"/>
      <c r="M354" s="144"/>
      <c r="U354" s="323"/>
      <c r="V354" s="1" t="str">
        <f t="shared" si="3"/>
        <v/>
      </c>
      <c r="AT354" s="17" t="s">
        <v>190</v>
      </c>
      <c r="AU354" s="17" t="s">
        <v>88</v>
      </c>
    </row>
    <row r="355" spans="2:65" s="14" customFormat="1" ht="11.25" x14ac:dyDescent="0.2">
      <c r="B355" s="158"/>
      <c r="D355" s="146" t="s">
        <v>158</v>
      </c>
      <c r="E355" s="159" t="s">
        <v>19</v>
      </c>
      <c r="F355" s="160" t="s">
        <v>568</v>
      </c>
      <c r="H355" s="159" t="s">
        <v>19</v>
      </c>
      <c r="I355" s="161"/>
      <c r="L355" s="158"/>
      <c r="M355" s="162"/>
      <c r="U355" s="326"/>
      <c r="V355" s="1" t="str">
        <f t="shared" si="3"/>
        <v/>
      </c>
      <c r="AT355" s="159" t="s">
        <v>158</v>
      </c>
      <c r="AU355" s="159" t="s">
        <v>88</v>
      </c>
      <c r="AV355" s="14" t="s">
        <v>82</v>
      </c>
      <c r="AW355" s="14" t="s">
        <v>36</v>
      </c>
      <c r="AX355" s="14" t="s">
        <v>75</v>
      </c>
      <c r="AY355" s="159" t="s">
        <v>146</v>
      </c>
    </row>
    <row r="356" spans="2:65" s="12" customFormat="1" ht="11.25" x14ac:dyDescent="0.2">
      <c r="B356" s="145"/>
      <c r="D356" s="146" t="s">
        <v>158</v>
      </c>
      <c r="E356" s="147" t="s">
        <v>19</v>
      </c>
      <c r="F356" s="148" t="s">
        <v>569</v>
      </c>
      <c r="H356" s="149">
        <v>2</v>
      </c>
      <c r="I356" s="150"/>
      <c r="L356" s="145"/>
      <c r="M356" s="151"/>
      <c r="U356" s="324"/>
      <c r="V356" s="1" t="str">
        <f t="shared" si="3"/>
        <v/>
      </c>
      <c r="AT356" s="147" t="s">
        <v>158</v>
      </c>
      <c r="AU356" s="147" t="s">
        <v>88</v>
      </c>
      <c r="AV356" s="12" t="s">
        <v>88</v>
      </c>
      <c r="AW356" s="12" t="s">
        <v>36</v>
      </c>
      <c r="AX356" s="12" t="s">
        <v>75</v>
      </c>
      <c r="AY356" s="147" t="s">
        <v>146</v>
      </c>
    </row>
    <row r="357" spans="2:65" s="13" customFormat="1" ht="11.25" x14ac:dyDescent="0.2">
      <c r="B357" s="152"/>
      <c r="D357" s="146" t="s">
        <v>158</v>
      </c>
      <c r="E357" s="153" t="s">
        <v>19</v>
      </c>
      <c r="F357" s="154" t="s">
        <v>160</v>
      </c>
      <c r="H357" s="155">
        <v>2</v>
      </c>
      <c r="I357" s="156"/>
      <c r="L357" s="152"/>
      <c r="M357" s="157"/>
      <c r="U357" s="325"/>
      <c r="V357" s="1" t="str">
        <f t="shared" si="3"/>
        <v/>
      </c>
      <c r="AT357" s="153" t="s">
        <v>158</v>
      </c>
      <c r="AU357" s="153" t="s">
        <v>88</v>
      </c>
      <c r="AV357" s="13" t="s">
        <v>154</v>
      </c>
      <c r="AW357" s="13" t="s">
        <v>36</v>
      </c>
      <c r="AX357" s="13" t="s">
        <v>82</v>
      </c>
      <c r="AY357" s="153" t="s">
        <v>146</v>
      </c>
    </row>
    <row r="358" spans="2:65" s="1" customFormat="1" ht="21.75" customHeight="1" x14ac:dyDescent="0.2">
      <c r="B358" s="32"/>
      <c r="C358" s="128" t="s">
        <v>570</v>
      </c>
      <c r="D358" s="128" t="s">
        <v>149</v>
      </c>
      <c r="E358" s="129" t="s">
        <v>571</v>
      </c>
      <c r="F358" s="130" t="s">
        <v>572</v>
      </c>
      <c r="G358" s="131" t="s">
        <v>273</v>
      </c>
      <c r="H358" s="132">
        <v>1</v>
      </c>
      <c r="I358" s="133"/>
      <c r="J358" s="134">
        <f>ROUND(I358*H358,2)</f>
        <v>0</v>
      </c>
      <c r="K358" s="130" t="s">
        <v>19</v>
      </c>
      <c r="L358" s="32"/>
      <c r="M358" s="135" t="s">
        <v>19</v>
      </c>
      <c r="N358" s="136" t="s">
        <v>47</v>
      </c>
      <c r="P358" s="137">
        <f>O358*H358</f>
        <v>0</v>
      </c>
      <c r="Q358" s="137">
        <v>0</v>
      </c>
      <c r="R358" s="137">
        <f>Q358*H358</f>
        <v>0</v>
      </c>
      <c r="S358" s="137">
        <v>0</v>
      </c>
      <c r="T358" s="137">
        <f>S358*H358</f>
        <v>0</v>
      </c>
      <c r="U358" s="322" t="s">
        <v>19</v>
      </c>
      <c r="V358" s="1" t="str">
        <f t="shared" si="3"/>
        <v/>
      </c>
      <c r="AR358" s="139" t="s">
        <v>247</v>
      </c>
      <c r="AT358" s="139" t="s">
        <v>149</v>
      </c>
      <c r="AU358" s="139" t="s">
        <v>88</v>
      </c>
      <c r="AY358" s="17" t="s">
        <v>146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7" t="s">
        <v>88</v>
      </c>
      <c r="BK358" s="140">
        <f>ROUND(I358*H358,2)</f>
        <v>0</v>
      </c>
      <c r="BL358" s="17" t="s">
        <v>247</v>
      </c>
      <c r="BM358" s="139" t="s">
        <v>573</v>
      </c>
    </row>
    <row r="359" spans="2:65" s="1" customFormat="1" ht="68.25" x14ac:dyDescent="0.2">
      <c r="B359" s="32"/>
      <c r="D359" s="146" t="s">
        <v>190</v>
      </c>
      <c r="F359" s="163" t="s">
        <v>574</v>
      </c>
      <c r="I359" s="143"/>
      <c r="L359" s="32"/>
      <c r="M359" s="144"/>
      <c r="U359" s="323"/>
      <c r="V359" s="1" t="str">
        <f t="shared" si="3"/>
        <v/>
      </c>
      <c r="AT359" s="17" t="s">
        <v>190</v>
      </c>
      <c r="AU359" s="17" t="s">
        <v>88</v>
      </c>
    </row>
    <row r="360" spans="2:65" s="14" customFormat="1" ht="11.25" x14ac:dyDescent="0.2">
      <c r="B360" s="158"/>
      <c r="D360" s="146" t="s">
        <v>158</v>
      </c>
      <c r="E360" s="159" t="s">
        <v>19</v>
      </c>
      <c r="F360" s="160" t="s">
        <v>568</v>
      </c>
      <c r="H360" s="159" t="s">
        <v>19</v>
      </c>
      <c r="I360" s="161"/>
      <c r="L360" s="158"/>
      <c r="M360" s="162"/>
      <c r="U360" s="326"/>
      <c r="V360" s="1" t="str">
        <f t="shared" ref="V360:V423" si="4">IF(U360="investice",J360,"")</f>
        <v/>
      </c>
      <c r="AT360" s="159" t="s">
        <v>158</v>
      </c>
      <c r="AU360" s="159" t="s">
        <v>88</v>
      </c>
      <c r="AV360" s="14" t="s">
        <v>82</v>
      </c>
      <c r="AW360" s="14" t="s">
        <v>36</v>
      </c>
      <c r="AX360" s="14" t="s">
        <v>75</v>
      </c>
      <c r="AY360" s="159" t="s">
        <v>146</v>
      </c>
    </row>
    <row r="361" spans="2:65" s="12" customFormat="1" ht="11.25" x14ac:dyDescent="0.2">
      <c r="B361" s="145"/>
      <c r="D361" s="146" t="s">
        <v>158</v>
      </c>
      <c r="E361" s="147" t="s">
        <v>19</v>
      </c>
      <c r="F361" s="148" t="s">
        <v>575</v>
      </c>
      <c r="H361" s="149">
        <v>1</v>
      </c>
      <c r="I361" s="150"/>
      <c r="L361" s="145"/>
      <c r="M361" s="151"/>
      <c r="U361" s="324"/>
      <c r="V361" s="1" t="str">
        <f t="shared" si="4"/>
        <v/>
      </c>
      <c r="AT361" s="147" t="s">
        <v>158</v>
      </c>
      <c r="AU361" s="147" t="s">
        <v>88</v>
      </c>
      <c r="AV361" s="12" t="s">
        <v>88</v>
      </c>
      <c r="AW361" s="12" t="s">
        <v>36</v>
      </c>
      <c r="AX361" s="12" t="s">
        <v>75</v>
      </c>
      <c r="AY361" s="147" t="s">
        <v>146</v>
      </c>
    </row>
    <row r="362" spans="2:65" s="13" customFormat="1" ht="11.25" x14ac:dyDescent="0.2">
      <c r="B362" s="152"/>
      <c r="D362" s="146" t="s">
        <v>158</v>
      </c>
      <c r="E362" s="153" t="s">
        <v>19</v>
      </c>
      <c r="F362" s="154" t="s">
        <v>160</v>
      </c>
      <c r="H362" s="155">
        <v>1</v>
      </c>
      <c r="I362" s="156"/>
      <c r="L362" s="152"/>
      <c r="M362" s="157"/>
      <c r="U362" s="325"/>
      <c r="V362" s="1" t="str">
        <f t="shared" si="4"/>
        <v/>
      </c>
      <c r="AT362" s="153" t="s">
        <v>158</v>
      </c>
      <c r="AU362" s="153" t="s">
        <v>88</v>
      </c>
      <c r="AV362" s="13" t="s">
        <v>154</v>
      </c>
      <c r="AW362" s="13" t="s">
        <v>36</v>
      </c>
      <c r="AX362" s="13" t="s">
        <v>82</v>
      </c>
      <c r="AY362" s="153" t="s">
        <v>146</v>
      </c>
    </row>
    <row r="363" spans="2:65" s="1" customFormat="1" ht="24.2" customHeight="1" x14ac:dyDescent="0.2">
      <c r="B363" s="32"/>
      <c r="C363" s="128" t="s">
        <v>576</v>
      </c>
      <c r="D363" s="128" t="s">
        <v>149</v>
      </c>
      <c r="E363" s="129" t="s">
        <v>577</v>
      </c>
      <c r="F363" s="130" t="s">
        <v>578</v>
      </c>
      <c r="G363" s="131" t="s">
        <v>517</v>
      </c>
      <c r="H363" s="174"/>
      <c r="I363" s="133"/>
      <c r="J363" s="134">
        <f>ROUND(I363*H363,2)</f>
        <v>0</v>
      </c>
      <c r="K363" s="130" t="s">
        <v>153</v>
      </c>
      <c r="L363" s="32"/>
      <c r="M363" s="135" t="s">
        <v>19</v>
      </c>
      <c r="N363" s="136" t="s">
        <v>47</v>
      </c>
      <c r="P363" s="137">
        <f>O363*H363</f>
        <v>0</v>
      </c>
      <c r="Q363" s="137">
        <v>0</v>
      </c>
      <c r="R363" s="137">
        <f>Q363*H363</f>
        <v>0</v>
      </c>
      <c r="S363" s="137">
        <v>0</v>
      </c>
      <c r="T363" s="137">
        <f>S363*H363</f>
        <v>0</v>
      </c>
      <c r="U363" s="322" t="s">
        <v>19</v>
      </c>
      <c r="V363" s="1" t="str">
        <f t="shared" si="4"/>
        <v/>
      </c>
      <c r="AR363" s="139" t="s">
        <v>247</v>
      </c>
      <c r="AT363" s="139" t="s">
        <v>149</v>
      </c>
      <c r="AU363" s="139" t="s">
        <v>88</v>
      </c>
      <c r="AY363" s="17" t="s">
        <v>146</v>
      </c>
      <c r="BE363" s="140">
        <f>IF(N363="základní",J363,0)</f>
        <v>0</v>
      </c>
      <c r="BF363" s="140">
        <f>IF(N363="snížená",J363,0)</f>
        <v>0</v>
      </c>
      <c r="BG363" s="140">
        <f>IF(N363="zákl. přenesená",J363,0)</f>
        <v>0</v>
      </c>
      <c r="BH363" s="140">
        <f>IF(N363="sníž. přenesená",J363,0)</f>
        <v>0</v>
      </c>
      <c r="BI363" s="140">
        <f>IF(N363="nulová",J363,0)</f>
        <v>0</v>
      </c>
      <c r="BJ363" s="17" t="s">
        <v>88</v>
      </c>
      <c r="BK363" s="140">
        <f>ROUND(I363*H363,2)</f>
        <v>0</v>
      </c>
      <c r="BL363" s="17" t="s">
        <v>247</v>
      </c>
      <c r="BM363" s="139" t="s">
        <v>579</v>
      </c>
    </row>
    <row r="364" spans="2:65" s="1" customFormat="1" ht="11.25" x14ac:dyDescent="0.2">
      <c r="B364" s="32"/>
      <c r="D364" s="141" t="s">
        <v>156</v>
      </c>
      <c r="F364" s="142" t="s">
        <v>580</v>
      </c>
      <c r="I364" s="143"/>
      <c r="L364" s="32"/>
      <c r="M364" s="144"/>
      <c r="U364" s="323"/>
      <c r="V364" s="1" t="str">
        <f t="shared" si="4"/>
        <v/>
      </c>
      <c r="AT364" s="17" t="s">
        <v>156</v>
      </c>
      <c r="AU364" s="17" t="s">
        <v>88</v>
      </c>
    </row>
    <row r="365" spans="2:65" s="11" customFormat="1" ht="22.9" customHeight="1" x14ac:dyDescent="0.2">
      <c r="B365" s="116"/>
      <c r="D365" s="117" t="s">
        <v>74</v>
      </c>
      <c r="E365" s="126" t="s">
        <v>581</v>
      </c>
      <c r="F365" s="126" t="s">
        <v>582</v>
      </c>
      <c r="I365" s="119"/>
      <c r="J365" s="127">
        <f>BK365</f>
        <v>0</v>
      </c>
      <c r="L365" s="116"/>
      <c r="M365" s="121"/>
      <c r="P365" s="122">
        <f>SUM(P366:P394)</f>
        <v>0</v>
      </c>
      <c r="R365" s="122">
        <f>SUM(R366:R394)</f>
        <v>0.14856499999999997</v>
      </c>
      <c r="T365" s="122">
        <f>SUM(T366:T394)</f>
        <v>0</v>
      </c>
      <c r="U365" s="321"/>
      <c r="V365" s="1" t="str">
        <f t="shared" si="4"/>
        <v/>
      </c>
      <c r="AR365" s="117" t="s">
        <v>88</v>
      </c>
      <c r="AT365" s="124" t="s">
        <v>74</v>
      </c>
      <c r="AU365" s="124" t="s">
        <v>82</v>
      </c>
      <c r="AY365" s="117" t="s">
        <v>146</v>
      </c>
      <c r="BK365" s="125">
        <f>SUM(BK366:BK394)</f>
        <v>0</v>
      </c>
    </row>
    <row r="366" spans="2:65" s="1" customFormat="1" ht="16.5" customHeight="1" x14ac:dyDescent="0.2">
      <c r="B366" s="32"/>
      <c r="C366" s="128" t="s">
        <v>583</v>
      </c>
      <c r="D366" s="128" t="s">
        <v>149</v>
      </c>
      <c r="E366" s="129" t="s">
        <v>584</v>
      </c>
      <c r="F366" s="130" t="s">
        <v>585</v>
      </c>
      <c r="G366" s="131" t="s">
        <v>170</v>
      </c>
      <c r="H366" s="132">
        <v>4.53</v>
      </c>
      <c r="I366" s="133"/>
      <c r="J366" s="134">
        <f>ROUND(I366*H366,2)</f>
        <v>0</v>
      </c>
      <c r="K366" s="130" t="s">
        <v>153</v>
      </c>
      <c r="L366" s="32"/>
      <c r="M366" s="135" t="s">
        <v>19</v>
      </c>
      <c r="N366" s="136" t="s">
        <v>47</v>
      </c>
      <c r="P366" s="137">
        <f>O366*H366</f>
        <v>0</v>
      </c>
      <c r="Q366" s="137">
        <v>2.9999999999999997E-4</v>
      </c>
      <c r="R366" s="137">
        <f>Q366*H366</f>
        <v>1.359E-3</v>
      </c>
      <c r="S366" s="137">
        <v>0</v>
      </c>
      <c r="T366" s="137">
        <f>S366*H366</f>
        <v>0</v>
      </c>
      <c r="U366" s="322" t="s">
        <v>187</v>
      </c>
      <c r="V366" s="1">
        <f t="shared" si="4"/>
        <v>0</v>
      </c>
      <c r="AR366" s="139" t="s">
        <v>247</v>
      </c>
      <c r="AT366" s="139" t="s">
        <v>149</v>
      </c>
      <c r="AU366" s="139" t="s">
        <v>88</v>
      </c>
      <c r="AY366" s="17" t="s">
        <v>146</v>
      </c>
      <c r="BE366" s="140">
        <f>IF(N366="základní",J366,0)</f>
        <v>0</v>
      </c>
      <c r="BF366" s="140">
        <f>IF(N366="snížená",J366,0)</f>
        <v>0</v>
      </c>
      <c r="BG366" s="140">
        <f>IF(N366="zákl. přenesená",J366,0)</f>
        <v>0</v>
      </c>
      <c r="BH366" s="140">
        <f>IF(N366="sníž. přenesená",J366,0)</f>
        <v>0</v>
      </c>
      <c r="BI366" s="140">
        <f>IF(N366="nulová",J366,0)</f>
        <v>0</v>
      </c>
      <c r="BJ366" s="17" t="s">
        <v>88</v>
      </c>
      <c r="BK366" s="140">
        <f>ROUND(I366*H366,2)</f>
        <v>0</v>
      </c>
      <c r="BL366" s="17" t="s">
        <v>247</v>
      </c>
      <c r="BM366" s="139" t="s">
        <v>586</v>
      </c>
    </row>
    <row r="367" spans="2:65" s="1" customFormat="1" ht="11.25" x14ac:dyDescent="0.2">
      <c r="B367" s="32"/>
      <c r="D367" s="141" t="s">
        <v>156</v>
      </c>
      <c r="F367" s="142" t="s">
        <v>587</v>
      </c>
      <c r="I367" s="143"/>
      <c r="L367" s="32"/>
      <c r="M367" s="144"/>
      <c r="U367" s="323"/>
      <c r="V367" s="1" t="str">
        <f t="shared" si="4"/>
        <v/>
      </c>
      <c r="AT367" s="17" t="s">
        <v>156</v>
      </c>
      <c r="AU367" s="17" t="s">
        <v>88</v>
      </c>
    </row>
    <row r="368" spans="2:65" s="1" customFormat="1" ht="24.2" customHeight="1" x14ac:dyDescent="0.2">
      <c r="B368" s="32"/>
      <c r="C368" s="128" t="s">
        <v>588</v>
      </c>
      <c r="D368" s="128" t="s">
        <v>149</v>
      </c>
      <c r="E368" s="129" t="s">
        <v>589</v>
      </c>
      <c r="F368" s="130" t="s">
        <v>590</v>
      </c>
      <c r="G368" s="131" t="s">
        <v>170</v>
      </c>
      <c r="H368" s="132">
        <v>4.53</v>
      </c>
      <c r="I368" s="133"/>
      <c r="J368" s="134">
        <f>ROUND(I368*H368,2)</f>
        <v>0</v>
      </c>
      <c r="K368" s="130" t="s">
        <v>153</v>
      </c>
      <c r="L368" s="32"/>
      <c r="M368" s="135" t="s">
        <v>19</v>
      </c>
      <c r="N368" s="136" t="s">
        <v>47</v>
      </c>
      <c r="P368" s="137">
        <f>O368*H368</f>
        <v>0</v>
      </c>
      <c r="Q368" s="137">
        <v>6.0000000000000001E-3</v>
      </c>
      <c r="R368" s="137">
        <f>Q368*H368</f>
        <v>2.7180000000000003E-2</v>
      </c>
      <c r="S368" s="137">
        <v>0</v>
      </c>
      <c r="T368" s="137">
        <f>S368*H368</f>
        <v>0</v>
      </c>
      <c r="U368" s="322" t="s">
        <v>187</v>
      </c>
      <c r="V368" s="1">
        <f t="shared" si="4"/>
        <v>0</v>
      </c>
      <c r="AR368" s="139" t="s">
        <v>247</v>
      </c>
      <c r="AT368" s="139" t="s">
        <v>149</v>
      </c>
      <c r="AU368" s="139" t="s">
        <v>88</v>
      </c>
      <c r="AY368" s="17" t="s">
        <v>146</v>
      </c>
      <c r="BE368" s="140">
        <f>IF(N368="základní",J368,0)</f>
        <v>0</v>
      </c>
      <c r="BF368" s="140">
        <f>IF(N368="snížená",J368,0)</f>
        <v>0</v>
      </c>
      <c r="BG368" s="140">
        <f>IF(N368="zákl. přenesená",J368,0)</f>
        <v>0</v>
      </c>
      <c r="BH368" s="140">
        <f>IF(N368="sníž. přenesená",J368,0)</f>
        <v>0</v>
      </c>
      <c r="BI368" s="140">
        <f>IF(N368="nulová",J368,0)</f>
        <v>0</v>
      </c>
      <c r="BJ368" s="17" t="s">
        <v>88</v>
      </c>
      <c r="BK368" s="140">
        <f>ROUND(I368*H368,2)</f>
        <v>0</v>
      </c>
      <c r="BL368" s="17" t="s">
        <v>247</v>
      </c>
      <c r="BM368" s="139" t="s">
        <v>591</v>
      </c>
    </row>
    <row r="369" spans="2:65" s="1" customFormat="1" ht="11.25" x14ac:dyDescent="0.2">
      <c r="B369" s="32"/>
      <c r="D369" s="141" t="s">
        <v>156</v>
      </c>
      <c r="F369" s="142" t="s">
        <v>592</v>
      </c>
      <c r="I369" s="143"/>
      <c r="L369" s="32"/>
      <c r="M369" s="144"/>
      <c r="U369" s="323"/>
      <c r="V369" s="1" t="str">
        <f t="shared" si="4"/>
        <v/>
      </c>
      <c r="AT369" s="17" t="s">
        <v>156</v>
      </c>
      <c r="AU369" s="17" t="s">
        <v>88</v>
      </c>
    </row>
    <row r="370" spans="2:65" s="12" customFormat="1" ht="11.25" x14ac:dyDescent="0.2">
      <c r="B370" s="145"/>
      <c r="D370" s="146" t="s">
        <v>158</v>
      </c>
      <c r="E370" s="147" t="s">
        <v>19</v>
      </c>
      <c r="F370" s="148" t="s">
        <v>193</v>
      </c>
      <c r="H370" s="149">
        <v>4.53</v>
      </c>
      <c r="I370" s="150"/>
      <c r="L370" s="145"/>
      <c r="M370" s="151"/>
      <c r="U370" s="324"/>
      <c r="V370" s="1" t="str">
        <f t="shared" si="4"/>
        <v/>
      </c>
      <c r="AT370" s="147" t="s">
        <v>158</v>
      </c>
      <c r="AU370" s="147" t="s">
        <v>88</v>
      </c>
      <c r="AV370" s="12" t="s">
        <v>88</v>
      </c>
      <c r="AW370" s="12" t="s">
        <v>36</v>
      </c>
      <c r="AX370" s="12" t="s">
        <v>75</v>
      </c>
      <c r="AY370" s="147" t="s">
        <v>146</v>
      </c>
    </row>
    <row r="371" spans="2:65" s="13" customFormat="1" ht="11.25" x14ac:dyDescent="0.2">
      <c r="B371" s="152"/>
      <c r="D371" s="146" t="s">
        <v>158</v>
      </c>
      <c r="E371" s="153" t="s">
        <v>19</v>
      </c>
      <c r="F371" s="154" t="s">
        <v>160</v>
      </c>
      <c r="H371" s="155">
        <v>4.53</v>
      </c>
      <c r="I371" s="156"/>
      <c r="L371" s="152"/>
      <c r="M371" s="157"/>
      <c r="U371" s="325"/>
      <c r="V371" s="1" t="str">
        <f t="shared" si="4"/>
        <v/>
      </c>
      <c r="AT371" s="153" t="s">
        <v>158</v>
      </c>
      <c r="AU371" s="153" t="s">
        <v>88</v>
      </c>
      <c r="AV371" s="13" t="s">
        <v>154</v>
      </c>
      <c r="AW371" s="13" t="s">
        <v>36</v>
      </c>
      <c r="AX371" s="13" t="s">
        <v>82</v>
      </c>
      <c r="AY371" s="153" t="s">
        <v>146</v>
      </c>
    </row>
    <row r="372" spans="2:65" s="1" customFormat="1" ht="16.5" customHeight="1" x14ac:dyDescent="0.2">
      <c r="B372" s="32"/>
      <c r="C372" s="164" t="s">
        <v>593</v>
      </c>
      <c r="D372" s="164" t="s">
        <v>450</v>
      </c>
      <c r="E372" s="165" t="s">
        <v>594</v>
      </c>
      <c r="F372" s="166" t="s">
        <v>595</v>
      </c>
      <c r="G372" s="167" t="s">
        <v>170</v>
      </c>
      <c r="H372" s="168">
        <v>4.9829999999999997</v>
      </c>
      <c r="I372" s="169"/>
      <c r="J372" s="170">
        <f>ROUND(I372*H372,2)</f>
        <v>0</v>
      </c>
      <c r="K372" s="166" t="s">
        <v>19</v>
      </c>
      <c r="L372" s="171"/>
      <c r="M372" s="172" t="s">
        <v>19</v>
      </c>
      <c r="N372" s="173" t="s">
        <v>47</v>
      </c>
      <c r="P372" s="137">
        <f>O372*H372</f>
        <v>0</v>
      </c>
      <c r="Q372" s="137">
        <v>2.1999999999999999E-2</v>
      </c>
      <c r="R372" s="137">
        <f>Q372*H372</f>
        <v>0.10962599999999999</v>
      </c>
      <c r="S372" s="137">
        <v>0</v>
      </c>
      <c r="T372" s="137">
        <f>S372*H372</f>
        <v>0</v>
      </c>
      <c r="U372" s="322" t="s">
        <v>187</v>
      </c>
      <c r="V372" s="1">
        <f t="shared" si="4"/>
        <v>0</v>
      </c>
      <c r="AR372" s="139" t="s">
        <v>360</v>
      </c>
      <c r="AT372" s="139" t="s">
        <v>450</v>
      </c>
      <c r="AU372" s="139" t="s">
        <v>88</v>
      </c>
      <c r="AY372" s="17" t="s">
        <v>146</v>
      </c>
      <c r="BE372" s="140">
        <f>IF(N372="základní",J372,0)</f>
        <v>0</v>
      </c>
      <c r="BF372" s="140">
        <f>IF(N372="snížená",J372,0)</f>
        <v>0</v>
      </c>
      <c r="BG372" s="140">
        <f>IF(N372="zákl. přenesená",J372,0)</f>
        <v>0</v>
      </c>
      <c r="BH372" s="140">
        <f>IF(N372="sníž. přenesená",J372,0)</f>
        <v>0</v>
      </c>
      <c r="BI372" s="140">
        <f>IF(N372="nulová",J372,0)</f>
        <v>0</v>
      </c>
      <c r="BJ372" s="17" t="s">
        <v>88</v>
      </c>
      <c r="BK372" s="140">
        <f>ROUND(I372*H372,2)</f>
        <v>0</v>
      </c>
      <c r="BL372" s="17" t="s">
        <v>247</v>
      </c>
      <c r="BM372" s="139" t="s">
        <v>596</v>
      </c>
    </row>
    <row r="373" spans="2:65" s="12" customFormat="1" ht="11.25" x14ac:dyDescent="0.2">
      <c r="B373" s="145"/>
      <c r="D373" s="146" t="s">
        <v>158</v>
      </c>
      <c r="F373" s="148" t="s">
        <v>597</v>
      </c>
      <c r="H373" s="149">
        <v>4.9829999999999997</v>
      </c>
      <c r="I373" s="150"/>
      <c r="L373" s="145"/>
      <c r="M373" s="151"/>
      <c r="U373" s="324"/>
      <c r="V373" s="1" t="str">
        <f t="shared" si="4"/>
        <v/>
      </c>
      <c r="AT373" s="147" t="s">
        <v>158</v>
      </c>
      <c r="AU373" s="147" t="s">
        <v>88</v>
      </c>
      <c r="AV373" s="12" t="s">
        <v>88</v>
      </c>
      <c r="AW373" s="12" t="s">
        <v>4</v>
      </c>
      <c r="AX373" s="12" t="s">
        <v>82</v>
      </c>
      <c r="AY373" s="147" t="s">
        <v>146</v>
      </c>
    </row>
    <row r="374" spans="2:65" s="1" customFormat="1" ht="24.2" customHeight="1" x14ac:dyDescent="0.2">
      <c r="B374" s="32"/>
      <c r="C374" s="128" t="s">
        <v>598</v>
      </c>
      <c r="D374" s="128" t="s">
        <v>149</v>
      </c>
      <c r="E374" s="129" t="s">
        <v>599</v>
      </c>
      <c r="F374" s="130" t="s">
        <v>600</v>
      </c>
      <c r="G374" s="131" t="s">
        <v>170</v>
      </c>
      <c r="H374" s="132">
        <v>4.53</v>
      </c>
      <c r="I374" s="133"/>
      <c r="J374" s="134">
        <f>ROUND(I374*H374,2)</f>
        <v>0</v>
      </c>
      <c r="K374" s="130" t="s">
        <v>153</v>
      </c>
      <c r="L374" s="32"/>
      <c r="M374" s="135" t="s">
        <v>19</v>
      </c>
      <c r="N374" s="136" t="s">
        <v>47</v>
      </c>
      <c r="P374" s="137">
        <f>O374*H374</f>
        <v>0</v>
      </c>
      <c r="Q374" s="137">
        <v>0</v>
      </c>
      <c r="R374" s="137">
        <f>Q374*H374</f>
        <v>0</v>
      </c>
      <c r="S374" s="137">
        <v>0</v>
      </c>
      <c r="T374" s="137">
        <f>S374*H374</f>
        <v>0</v>
      </c>
      <c r="U374" s="322" t="s">
        <v>187</v>
      </c>
      <c r="V374" s="1">
        <f t="shared" si="4"/>
        <v>0</v>
      </c>
      <c r="AR374" s="139" t="s">
        <v>247</v>
      </c>
      <c r="AT374" s="139" t="s">
        <v>149</v>
      </c>
      <c r="AU374" s="139" t="s">
        <v>88</v>
      </c>
      <c r="AY374" s="17" t="s">
        <v>146</v>
      </c>
      <c r="BE374" s="140">
        <f>IF(N374="základní",J374,0)</f>
        <v>0</v>
      </c>
      <c r="BF374" s="140">
        <f>IF(N374="snížená",J374,0)</f>
        <v>0</v>
      </c>
      <c r="BG374" s="140">
        <f>IF(N374="zákl. přenesená",J374,0)</f>
        <v>0</v>
      </c>
      <c r="BH374" s="140">
        <f>IF(N374="sníž. přenesená",J374,0)</f>
        <v>0</v>
      </c>
      <c r="BI374" s="140">
        <f>IF(N374="nulová",J374,0)</f>
        <v>0</v>
      </c>
      <c r="BJ374" s="17" t="s">
        <v>88</v>
      </c>
      <c r="BK374" s="140">
        <f>ROUND(I374*H374,2)</f>
        <v>0</v>
      </c>
      <c r="BL374" s="17" t="s">
        <v>247</v>
      </c>
      <c r="BM374" s="139" t="s">
        <v>601</v>
      </c>
    </row>
    <row r="375" spans="2:65" s="1" customFormat="1" ht="11.25" x14ac:dyDescent="0.2">
      <c r="B375" s="32"/>
      <c r="D375" s="141" t="s">
        <v>156</v>
      </c>
      <c r="F375" s="142" t="s">
        <v>602</v>
      </c>
      <c r="I375" s="143"/>
      <c r="L375" s="32"/>
      <c r="M375" s="144"/>
      <c r="U375" s="323"/>
      <c r="V375" s="1" t="str">
        <f t="shared" si="4"/>
        <v/>
      </c>
      <c r="AT375" s="17" t="s">
        <v>156</v>
      </c>
      <c r="AU375" s="17" t="s">
        <v>88</v>
      </c>
    </row>
    <row r="376" spans="2:65" s="1" customFormat="1" ht="16.5" customHeight="1" x14ac:dyDescent="0.2">
      <c r="B376" s="32"/>
      <c r="C376" s="128" t="s">
        <v>603</v>
      </c>
      <c r="D376" s="128" t="s">
        <v>149</v>
      </c>
      <c r="E376" s="129" t="s">
        <v>604</v>
      </c>
      <c r="F376" s="130" t="s">
        <v>605</v>
      </c>
      <c r="G376" s="131" t="s">
        <v>163</v>
      </c>
      <c r="H376" s="132">
        <v>7.9</v>
      </c>
      <c r="I376" s="133"/>
      <c r="J376" s="134">
        <f>ROUND(I376*H376,2)</f>
        <v>0</v>
      </c>
      <c r="K376" s="130" t="s">
        <v>153</v>
      </c>
      <c r="L376" s="32"/>
      <c r="M376" s="135" t="s">
        <v>19</v>
      </c>
      <c r="N376" s="136" t="s">
        <v>47</v>
      </c>
      <c r="P376" s="137">
        <f>O376*H376</f>
        <v>0</v>
      </c>
      <c r="Q376" s="137">
        <v>3.0000000000000001E-5</v>
      </c>
      <c r="R376" s="137">
        <f>Q376*H376</f>
        <v>2.3700000000000001E-4</v>
      </c>
      <c r="S376" s="137">
        <v>0</v>
      </c>
      <c r="T376" s="137">
        <f>S376*H376</f>
        <v>0</v>
      </c>
      <c r="U376" s="322" t="s">
        <v>187</v>
      </c>
      <c r="V376" s="1">
        <f t="shared" si="4"/>
        <v>0</v>
      </c>
      <c r="AR376" s="139" t="s">
        <v>247</v>
      </c>
      <c r="AT376" s="139" t="s">
        <v>149</v>
      </c>
      <c r="AU376" s="139" t="s">
        <v>88</v>
      </c>
      <c r="AY376" s="17" t="s">
        <v>146</v>
      </c>
      <c r="BE376" s="140">
        <f>IF(N376="základní",J376,0)</f>
        <v>0</v>
      </c>
      <c r="BF376" s="140">
        <f>IF(N376="snížená",J376,0)</f>
        <v>0</v>
      </c>
      <c r="BG376" s="140">
        <f>IF(N376="zákl. přenesená",J376,0)</f>
        <v>0</v>
      </c>
      <c r="BH376" s="140">
        <f>IF(N376="sníž. přenesená",J376,0)</f>
        <v>0</v>
      </c>
      <c r="BI376" s="140">
        <f>IF(N376="nulová",J376,0)</f>
        <v>0</v>
      </c>
      <c r="BJ376" s="17" t="s">
        <v>88</v>
      </c>
      <c r="BK376" s="140">
        <f>ROUND(I376*H376,2)</f>
        <v>0</v>
      </c>
      <c r="BL376" s="17" t="s">
        <v>247</v>
      </c>
      <c r="BM376" s="139" t="s">
        <v>606</v>
      </c>
    </row>
    <row r="377" spans="2:65" s="1" customFormat="1" ht="11.25" x14ac:dyDescent="0.2">
      <c r="B377" s="32"/>
      <c r="D377" s="141" t="s">
        <v>156</v>
      </c>
      <c r="F377" s="142" t="s">
        <v>607</v>
      </c>
      <c r="I377" s="143"/>
      <c r="L377" s="32"/>
      <c r="M377" s="144"/>
      <c r="U377" s="323"/>
      <c r="V377" s="1" t="str">
        <f t="shared" si="4"/>
        <v/>
      </c>
      <c r="AT377" s="17" t="s">
        <v>156</v>
      </c>
      <c r="AU377" s="17" t="s">
        <v>88</v>
      </c>
    </row>
    <row r="378" spans="2:65" s="14" customFormat="1" ht="11.25" x14ac:dyDescent="0.2">
      <c r="B378" s="158"/>
      <c r="D378" s="146" t="s">
        <v>158</v>
      </c>
      <c r="E378" s="159" t="s">
        <v>19</v>
      </c>
      <c r="F378" s="160" t="s">
        <v>608</v>
      </c>
      <c r="H378" s="159" t="s">
        <v>19</v>
      </c>
      <c r="I378" s="161"/>
      <c r="L378" s="158"/>
      <c r="M378" s="162"/>
      <c r="U378" s="326"/>
      <c r="V378" s="1" t="str">
        <f t="shared" si="4"/>
        <v/>
      </c>
      <c r="AT378" s="159" t="s">
        <v>158</v>
      </c>
      <c r="AU378" s="159" t="s">
        <v>88</v>
      </c>
      <c r="AV378" s="14" t="s">
        <v>82</v>
      </c>
      <c r="AW378" s="14" t="s">
        <v>36</v>
      </c>
      <c r="AX378" s="14" t="s">
        <v>75</v>
      </c>
      <c r="AY378" s="159" t="s">
        <v>146</v>
      </c>
    </row>
    <row r="379" spans="2:65" s="12" customFormat="1" ht="11.25" x14ac:dyDescent="0.2">
      <c r="B379" s="145"/>
      <c r="D379" s="146" t="s">
        <v>158</v>
      </c>
      <c r="E379" s="147" t="s">
        <v>19</v>
      </c>
      <c r="F379" s="148" t="s">
        <v>609</v>
      </c>
      <c r="H379" s="149">
        <v>7.9</v>
      </c>
      <c r="I379" s="150"/>
      <c r="L379" s="145"/>
      <c r="M379" s="151"/>
      <c r="U379" s="324"/>
      <c r="V379" s="1" t="str">
        <f t="shared" si="4"/>
        <v/>
      </c>
      <c r="AT379" s="147" t="s">
        <v>158</v>
      </c>
      <c r="AU379" s="147" t="s">
        <v>88</v>
      </c>
      <c r="AV379" s="12" t="s">
        <v>88</v>
      </c>
      <c r="AW379" s="12" t="s">
        <v>36</v>
      </c>
      <c r="AX379" s="12" t="s">
        <v>75</v>
      </c>
      <c r="AY379" s="147" t="s">
        <v>146</v>
      </c>
    </row>
    <row r="380" spans="2:65" s="13" customFormat="1" ht="11.25" x14ac:dyDescent="0.2">
      <c r="B380" s="152"/>
      <c r="D380" s="146" t="s">
        <v>158</v>
      </c>
      <c r="E380" s="153" t="s">
        <v>19</v>
      </c>
      <c r="F380" s="154" t="s">
        <v>160</v>
      </c>
      <c r="H380" s="155">
        <v>7.9</v>
      </c>
      <c r="I380" s="156"/>
      <c r="L380" s="152"/>
      <c r="M380" s="157"/>
      <c r="U380" s="325"/>
      <c r="V380" s="1" t="str">
        <f t="shared" si="4"/>
        <v/>
      </c>
      <c r="AT380" s="153" t="s">
        <v>158</v>
      </c>
      <c r="AU380" s="153" t="s">
        <v>88</v>
      </c>
      <c r="AV380" s="13" t="s">
        <v>154</v>
      </c>
      <c r="AW380" s="13" t="s">
        <v>36</v>
      </c>
      <c r="AX380" s="13" t="s">
        <v>82</v>
      </c>
      <c r="AY380" s="153" t="s">
        <v>146</v>
      </c>
    </row>
    <row r="381" spans="2:65" s="1" customFormat="1" ht="16.5" customHeight="1" x14ac:dyDescent="0.2">
      <c r="B381" s="32"/>
      <c r="C381" s="128" t="s">
        <v>610</v>
      </c>
      <c r="D381" s="128" t="s">
        <v>149</v>
      </c>
      <c r="E381" s="129" t="s">
        <v>611</v>
      </c>
      <c r="F381" s="130" t="s">
        <v>612</v>
      </c>
      <c r="G381" s="131" t="s">
        <v>170</v>
      </c>
      <c r="H381" s="132">
        <v>4.53</v>
      </c>
      <c r="I381" s="133"/>
      <c r="J381" s="134">
        <f>ROUND(I381*H381,2)</f>
        <v>0</v>
      </c>
      <c r="K381" s="130" t="s">
        <v>153</v>
      </c>
      <c r="L381" s="32"/>
      <c r="M381" s="135" t="s">
        <v>19</v>
      </c>
      <c r="N381" s="136" t="s">
        <v>47</v>
      </c>
      <c r="P381" s="137">
        <f>O381*H381</f>
        <v>0</v>
      </c>
      <c r="Q381" s="137">
        <v>1.5E-3</v>
      </c>
      <c r="R381" s="137">
        <f>Q381*H381</f>
        <v>6.7950000000000007E-3</v>
      </c>
      <c r="S381" s="137">
        <v>0</v>
      </c>
      <c r="T381" s="137">
        <f>S381*H381</f>
        <v>0</v>
      </c>
      <c r="U381" s="322" t="s">
        <v>187</v>
      </c>
      <c r="V381" s="1">
        <f t="shared" si="4"/>
        <v>0</v>
      </c>
      <c r="AR381" s="139" t="s">
        <v>247</v>
      </c>
      <c r="AT381" s="139" t="s">
        <v>149</v>
      </c>
      <c r="AU381" s="139" t="s">
        <v>88</v>
      </c>
      <c r="AY381" s="17" t="s">
        <v>146</v>
      </c>
      <c r="BE381" s="140">
        <f>IF(N381="základní",J381,0)</f>
        <v>0</v>
      </c>
      <c r="BF381" s="140">
        <f>IF(N381="snížená",J381,0)</f>
        <v>0</v>
      </c>
      <c r="BG381" s="140">
        <f>IF(N381="zákl. přenesená",J381,0)</f>
        <v>0</v>
      </c>
      <c r="BH381" s="140">
        <f>IF(N381="sníž. přenesená",J381,0)</f>
        <v>0</v>
      </c>
      <c r="BI381" s="140">
        <f>IF(N381="nulová",J381,0)</f>
        <v>0</v>
      </c>
      <c r="BJ381" s="17" t="s">
        <v>88</v>
      </c>
      <c r="BK381" s="140">
        <f>ROUND(I381*H381,2)</f>
        <v>0</v>
      </c>
      <c r="BL381" s="17" t="s">
        <v>247</v>
      </c>
      <c r="BM381" s="139" t="s">
        <v>613</v>
      </c>
    </row>
    <row r="382" spans="2:65" s="1" customFormat="1" ht="11.25" x14ac:dyDescent="0.2">
      <c r="B382" s="32"/>
      <c r="D382" s="141" t="s">
        <v>156</v>
      </c>
      <c r="F382" s="142" t="s">
        <v>614</v>
      </c>
      <c r="I382" s="143"/>
      <c r="L382" s="32"/>
      <c r="M382" s="144"/>
      <c r="U382" s="323"/>
      <c r="V382" s="1" t="str">
        <f t="shared" si="4"/>
        <v/>
      </c>
      <c r="AT382" s="17" t="s">
        <v>156</v>
      </c>
      <c r="AU382" s="17" t="s">
        <v>88</v>
      </c>
    </row>
    <row r="383" spans="2:65" s="1" customFormat="1" ht="19.5" x14ac:dyDescent="0.2">
      <c r="B383" s="32"/>
      <c r="D383" s="146" t="s">
        <v>190</v>
      </c>
      <c r="F383" s="163" t="s">
        <v>615</v>
      </c>
      <c r="I383" s="143"/>
      <c r="L383" s="32"/>
      <c r="M383" s="144"/>
      <c r="U383" s="323"/>
      <c r="V383" s="1" t="str">
        <f t="shared" si="4"/>
        <v/>
      </c>
      <c r="AT383" s="17" t="s">
        <v>190</v>
      </c>
      <c r="AU383" s="17" t="s">
        <v>88</v>
      </c>
    </row>
    <row r="384" spans="2:65" s="14" customFormat="1" ht="11.25" x14ac:dyDescent="0.2">
      <c r="B384" s="158"/>
      <c r="D384" s="146" t="s">
        <v>158</v>
      </c>
      <c r="E384" s="159" t="s">
        <v>19</v>
      </c>
      <c r="F384" s="160" t="s">
        <v>616</v>
      </c>
      <c r="H384" s="159" t="s">
        <v>19</v>
      </c>
      <c r="I384" s="161"/>
      <c r="L384" s="158"/>
      <c r="M384" s="162"/>
      <c r="U384" s="326"/>
      <c r="V384" s="1" t="str">
        <f t="shared" si="4"/>
        <v/>
      </c>
      <c r="AT384" s="159" t="s">
        <v>158</v>
      </c>
      <c r="AU384" s="159" t="s">
        <v>88</v>
      </c>
      <c r="AV384" s="14" t="s">
        <v>82</v>
      </c>
      <c r="AW384" s="14" t="s">
        <v>36</v>
      </c>
      <c r="AX384" s="14" t="s">
        <v>75</v>
      </c>
      <c r="AY384" s="159" t="s">
        <v>146</v>
      </c>
    </row>
    <row r="385" spans="2:65" s="12" customFormat="1" ht="11.25" x14ac:dyDescent="0.2">
      <c r="B385" s="145"/>
      <c r="D385" s="146" t="s">
        <v>158</v>
      </c>
      <c r="E385" s="147" t="s">
        <v>19</v>
      </c>
      <c r="F385" s="148" t="s">
        <v>193</v>
      </c>
      <c r="H385" s="149">
        <v>4.53</v>
      </c>
      <c r="I385" s="150"/>
      <c r="L385" s="145"/>
      <c r="M385" s="151"/>
      <c r="U385" s="324"/>
      <c r="V385" s="1" t="str">
        <f t="shared" si="4"/>
        <v/>
      </c>
      <c r="AT385" s="147" t="s">
        <v>158</v>
      </c>
      <c r="AU385" s="147" t="s">
        <v>88</v>
      </c>
      <c r="AV385" s="12" t="s">
        <v>88</v>
      </c>
      <c r="AW385" s="12" t="s">
        <v>36</v>
      </c>
      <c r="AX385" s="12" t="s">
        <v>75</v>
      </c>
      <c r="AY385" s="147" t="s">
        <v>146</v>
      </c>
    </row>
    <row r="386" spans="2:65" s="13" customFormat="1" ht="11.25" x14ac:dyDescent="0.2">
      <c r="B386" s="152"/>
      <c r="D386" s="146" t="s">
        <v>158</v>
      </c>
      <c r="E386" s="153" t="s">
        <v>19</v>
      </c>
      <c r="F386" s="154" t="s">
        <v>160</v>
      </c>
      <c r="H386" s="155">
        <v>4.53</v>
      </c>
      <c r="I386" s="156"/>
      <c r="L386" s="152"/>
      <c r="M386" s="157"/>
      <c r="U386" s="325"/>
      <c r="V386" s="1" t="str">
        <f t="shared" si="4"/>
        <v/>
      </c>
      <c r="AT386" s="153" t="s">
        <v>158</v>
      </c>
      <c r="AU386" s="153" t="s">
        <v>88</v>
      </c>
      <c r="AV386" s="13" t="s">
        <v>154</v>
      </c>
      <c r="AW386" s="13" t="s">
        <v>36</v>
      </c>
      <c r="AX386" s="13" t="s">
        <v>82</v>
      </c>
      <c r="AY386" s="153" t="s">
        <v>146</v>
      </c>
    </row>
    <row r="387" spans="2:65" s="1" customFormat="1" ht="16.5" customHeight="1" x14ac:dyDescent="0.2">
      <c r="B387" s="32"/>
      <c r="C387" s="128" t="s">
        <v>617</v>
      </c>
      <c r="D387" s="128" t="s">
        <v>149</v>
      </c>
      <c r="E387" s="129" t="s">
        <v>618</v>
      </c>
      <c r="F387" s="130" t="s">
        <v>619</v>
      </c>
      <c r="G387" s="131" t="s">
        <v>273</v>
      </c>
      <c r="H387" s="132">
        <v>4</v>
      </c>
      <c r="I387" s="133"/>
      <c r="J387" s="134">
        <f>ROUND(I387*H387,2)</f>
        <v>0</v>
      </c>
      <c r="K387" s="130" t="s">
        <v>153</v>
      </c>
      <c r="L387" s="32"/>
      <c r="M387" s="135" t="s">
        <v>19</v>
      </c>
      <c r="N387" s="136" t="s">
        <v>47</v>
      </c>
      <c r="P387" s="137">
        <f>O387*H387</f>
        <v>0</v>
      </c>
      <c r="Q387" s="137">
        <v>2.1000000000000001E-4</v>
      </c>
      <c r="R387" s="137">
        <f>Q387*H387</f>
        <v>8.4000000000000003E-4</v>
      </c>
      <c r="S387" s="137">
        <v>0</v>
      </c>
      <c r="T387" s="137">
        <f>S387*H387</f>
        <v>0</v>
      </c>
      <c r="U387" s="322" t="s">
        <v>187</v>
      </c>
      <c r="V387" s="1">
        <f t="shared" si="4"/>
        <v>0</v>
      </c>
      <c r="AR387" s="139" t="s">
        <v>247</v>
      </c>
      <c r="AT387" s="139" t="s">
        <v>149</v>
      </c>
      <c r="AU387" s="139" t="s">
        <v>88</v>
      </c>
      <c r="AY387" s="17" t="s">
        <v>146</v>
      </c>
      <c r="BE387" s="140">
        <f>IF(N387="základní",J387,0)</f>
        <v>0</v>
      </c>
      <c r="BF387" s="140">
        <f>IF(N387="snížená",J387,0)</f>
        <v>0</v>
      </c>
      <c r="BG387" s="140">
        <f>IF(N387="zákl. přenesená",J387,0)</f>
        <v>0</v>
      </c>
      <c r="BH387" s="140">
        <f>IF(N387="sníž. přenesená",J387,0)</f>
        <v>0</v>
      </c>
      <c r="BI387" s="140">
        <f>IF(N387="nulová",J387,0)</f>
        <v>0</v>
      </c>
      <c r="BJ387" s="17" t="s">
        <v>88</v>
      </c>
      <c r="BK387" s="140">
        <f>ROUND(I387*H387,2)</f>
        <v>0</v>
      </c>
      <c r="BL387" s="17" t="s">
        <v>247</v>
      </c>
      <c r="BM387" s="139" t="s">
        <v>620</v>
      </c>
    </row>
    <row r="388" spans="2:65" s="1" customFormat="1" ht="11.25" x14ac:dyDescent="0.2">
      <c r="B388" s="32"/>
      <c r="D388" s="141" t="s">
        <v>156</v>
      </c>
      <c r="F388" s="142" t="s">
        <v>621</v>
      </c>
      <c r="I388" s="143"/>
      <c r="L388" s="32"/>
      <c r="M388" s="144"/>
      <c r="U388" s="323"/>
      <c r="V388" s="1" t="str">
        <f t="shared" si="4"/>
        <v/>
      </c>
      <c r="AT388" s="17" t="s">
        <v>156</v>
      </c>
      <c r="AU388" s="17" t="s">
        <v>88</v>
      </c>
    </row>
    <row r="389" spans="2:65" s="1" customFormat="1" ht="16.5" customHeight="1" x14ac:dyDescent="0.2">
      <c r="B389" s="32"/>
      <c r="C389" s="128" t="s">
        <v>622</v>
      </c>
      <c r="D389" s="128" t="s">
        <v>149</v>
      </c>
      <c r="E389" s="129" t="s">
        <v>623</v>
      </c>
      <c r="F389" s="130" t="s">
        <v>624</v>
      </c>
      <c r="G389" s="131" t="s">
        <v>163</v>
      </c>
      <c r="H389" s="132">
        <v>7.9</v>
      </c>
      <c r="I389" s="133"/>
      <c r="J389" s="134">
        <f>ROUND(I389*H389,2)</f>
        <v>0</v>
      </c>
      <c r="K389" s="130" t="s">
        <v>153</v>
      </c>
      <c r="L389" s="32"/>
      <c r="M389" s="135" t="s">
        <v>19</v>
      </c>
      <c r="N389" s="136" t="s">
        <v>47</v>
      </c>
      <c r="P389" s="137">
        <f>O389*H389</f>
        <v>0</v>
      </c>
      <c r="Q389" s="137">
        <v>3.2000000000000003E-4</v>
      </c>
      <c r="R389" s="137">
        <f>Q389*H389</f>
        <v>2.5280000000000003E-3</v>
      </c>
      <c r="S389" s="137">
        <v>0</v>
      </c>
      <c r="T389" s="137">
        <f>S389*H389</f>
        <v>0</v>
      </c>
      <c r="U389" s="322" t="s">
        <v>187</v>
      </c>
      <c r="V389" s="1">
        <f t="shared" si="4"/>
        <v>0</v>
      </c>
      <c r="AR389" s="139" t="s">
        <v>247</v>
      </c>
      <c r="AT389" s="139" t="s">
        <v>149</v>
      </c>
      <c r="AU389" s="139" t="s">
        <v>88</v>
      </c>
      <c r="AY389" s="17" t="s">
        <v>146</v>
      </c>
      <c r="BE389" s="140">
        <f>IF(N389="základní",J389,0)</f>
        <v>0</v>
      </c>
      <c r="BF389" s="140">
        <f>IF(N389="snížená",J389,0)</f>
        <v>0</v>
      </c>
      <c r="BG389" s="140">
        <f>IF(N389="zákl. přenesená",J389,0)</f>
        <v>0</v>
      </c>
      <c r="BH389" s="140">
        <f>IF(N389="sníž. přenesená",J389,0)</f>
        <v>0</v>
      </c>
      <c r="BI389" s="140">
        <f>IF(N389="nulová",J389,0)</f>
        <v>0</v>
      </c>
      <c r="BJ389" s="17" t="s">
        <v>88</v>
      </c>
      <c r="BK389" s="140">
        <f>ROUND(I389*H389,2)</f>
        <v>0</v>
      </c>
      <c r="BL389" s="17" t="s">
        <v>247</v>
      </c>
      <c r="BM389" s="139" t="s">
        <v>625</v>
      </c>
    </row>
    <row r="390" spans="2:65" s="1" customFormat="1" ht="11.25" x14ac:dyDescent="0.2">
      <c r="B390" s="32"/>
      <c r="D390" s="141" t="s">
        <v>156</v>
      </c>
      <c r="F390" s="142" t="s">
        <v>626</v>
      </c>
      <c r="I390" s="143"/>
      <c r="L390" s="32"/>
      <c r="M390" s="144"/>
      <c r="U390" s="323"/>
      <c r="V390" s="1" t="str">
        <f t="shared" si="4"/>
        <v/>
      </c>
      <c r="AT390" s="17" t="s">
        <v>156</v>
      </c>
      <c r="AU390" s="17" t="s">
        <v>88</v>
      </c>
    </row>
    <row r="391" spans="2:65" s="12" customFormat="1" ht="11.25" x14ac:dyDescent="0.2">
      <c r="B391" s="145"/>
      <c r="D391" s="146" t="s">
        <v>158</v>
      </c>
      <c r="E391" s="147" t="s">
        <v>19</v>
      </c>
      <c r="F391" s="148" t="s">
        <v>609</v>
      </c>
      <c r="H391" s="149">
        <v>7.9</v>
      </c>
      <c r="I391" s="150"/>
      <c r="L391" s="145"/>
      <c r="M391" s="151"/>
      <c r="U391" s="324"/>
      <c r="V391" s="1" t="str">
        <f t="shared" si="4"/>
        <v/>
      </c>
      <c r="AT391" s="147" t="s">
        <v>158</v>
      </c>
      <c r="AU391" s="147" t="s">
        <v>88</v>
      </c>
      <c r="AV391" s="12" t="s">
        <v>88</v>
      </c>
      <c r="AW391" s="12" t="s">
        <v>36</v>
      </c>
      <c r="AX391" s="12" t="s">
        <v>75</v>
      </c>
      <c r="AY391" s="147" t="s">
        <v>146</v>
      </c>
    </row>
    <row r="392" spans="2:65" s="13" customFormat="1" ht="11.25" x14ac:dyDescent="0.2">
      <c r="B392" s="152"/>
      <c r="D392" s="146" t="s">
        <v>158</v>
      </c>
      <c r="E392" s="153" t="s">
        <v>19</v>
      </c>
      <c r="F392" s="154" t="s">
        <v>160</v>
      </c>
      <c r="H392" s="155">
        <v>7.9</v>
      </c>
      <c r="I392" s="156"/>
      <c r="L392" s="152"/>
      <c r="M392" s="157"/>
      <c r="U392" s="325"/>
      <c r="V392" s="1" t="str">
        <f t="shared" si="4"/>
        <v/>
      </c>
      <c r="AT392" s="153" t="s">
        <v>158</v>
      </c>
      <c r="AU392" s="153" t="s">
        <v>88</v>
      </c>
      <c r="AV392" s="13" t="s">
        <v>154</v>
      </c>
      <c r="AW392" s="13" t="s">
        <v>36</v>
      </c>
      <c r="AX392" s="13" t="s">
        <v>82</v>
      </c>
      <c r="AY392" s="153" t="s">
        <v>146</v>
      </c>
    </row>
    <row r="393" spans="2:65" s="1" customFormat="1" ht="24.2" customHeight="1" x14ac:dyDescent="0.2">
      <c r="B393" s="32"/>
      <c r="C393" s="128" t="s">
        <v>627</v>
      </c>
      <c r="D393" s="128" t="s">
        <v>149</v>
      </c>
      <c r="E393" s="129" t="s">
        <v>628</v>
      </c>
      <c r="F393" s="130" t="s">
        <v>629</v>
      </c>
      <c r="G393" s="131" t="s">
        <v>517</v>
      </c>
      <c r="H393" s="174"/>
      <c r="I393" s="133"/>
      <c r="J393" s="134">
        <f>ROUND(I393*H393,2)</f>
        <v>0</v>
      </c>
      <c r="K393" s="130" t="s">
        <v>153</v>
      </c>
      <c r="L393" s="32"/>
      <c r="M393" s="135" t="s">
        <v>19</v>
      </c>
      <c r="N393" s="136" t="s">
        <v>47</v>
      </c>
      <c r="P393" s="137">
        <f>O393*H393</f>
        <v>0</v>
      </c>
      <c r="Q393" s="137">
        <v>0</v>
      </c>
      <c r="R393" s="137">
        <f>Q393*H393</f>
        <v>0</v>
      </c>
      <c r="S393" s="137">
        <v>0</v>
      </c>
      <c r="T393" s="137">
        <f>S393*H393</f>
        <v>0</v>
      </c>
      <c r="U393" s="322" t="s">
        <v>187</v>
      </c>
      <c r="V393" s="1">
        <f t="shared" si="4"/>
        <v>0</v>
      </c>
      <c r="AR393" s="139" t="s">
        <v>247</v>
      </c>
      <c r="AT393" s="139" t="s">
        <v>149</v>
      </c>
      <c r="AU393" s="139" t="s">
        <v>88</v>
      </c>
      <c r="AY393" s="17" t="s">
        <v>146</v>
      </c>
      <c r="BE393" s="140">
        <f>IF(N393="základní",J393,0)</f>
        <v>0</v>
      </c>
      <c r="BF393" s="140">
        <f>IF(N393="snížená",J393,0)</f>
        <v>0</v>
      </c>
      <c r="BG393" s="140">
        <f>IF(N393="zákl. přenesená",J393,0)</f>
        <v>0</v>
      </c>
      <c r="BH393" s="140">
        <f>IF(N393="sníž. přenesená",J393,0)</f>
        <v>0</v>
      </c>
      <c r="BI393" s="140">
        <f>IF(N393="nulová",J393,0)</f>
        <v>0</v>
      </c>
      <c r="BJ393" s="17" t="s">
        <v>88</v>
      </c>
      <c r="BK393" s="140">
        <f>ROUND(I393*H393,2)</f>
        <v>0</v>
      </c>
      <c r="BL393" s="17" t="s">
        <v>247</v>
      </c>
      <c r="BM393" s="139" t="s">
        <v>630</v>
      </c>
    </row>
    <row r="394" spans="2:65" s="1" customFormat="1" ht="11.25" x14ac:dyDescent="0.2">
      <c r="B394" s="32"/>
      <c r="D394" s="141" t="s">
        <v>156</v>
      </c>
      <c r="F394" s="142" t="s">
        <v>631</v>
      </c>
      <c r="I394" s="143"/>
      <c r="L394" s="32"/>
      <c r="M394" s="144"/>
      <c r="U394" s="323"/>
      <c r="V394" s="1" t="str">
        <f t="shared" si="4"/>
        <v/>
      </c>
      <c r="AT394" s="17" t="s">
        <v>156</v>
      </c>
      <c r="AU394" s="17" t="s">
        <v>88</v>
      </c>
    </row>
    <row r="395" spans="2:65" s="11" customFormat="1" ht="22.9" customHeight="1" x14ac:dyDescent="0.2">
      <c r="B395" s="116"/>
      <c r="D395" s="117" t="s">
        <v>74</v>
      </c>
      <c r="E395" s="126" t="s">
        <v>632</v>
      </c>
      <c r="F395" s="126" t="s">
        <v>633</v>
      </c>
      <c r="I395" s="119"/>
      <c r="J395" s="127">
        <f>BK395</f>
        <v>0</v>
      </c>
      <c r="L395" s="116"/>
      <c r="M395" s="121"/>
      <c r="P395" s="122">
        <f>SUM(P396:P400)</f>
        <v>0</v>
      </c>
      <c r="R395" s="122">
        <f>SUM(R396:R400)</f>
        <v>0</v>
      </c>
      <c r="T395" s="122">
        <f>SUM(T396:T400)</f>
        <v>0.58020000000000005</v>
      </c>
      <c r="U395" s="321"/>
      <c r="V395" s="1" t="str">
        <f t="shared" si="4"/>
        <v/>
      </c>
      <c r="AR395" s="117" t="s">
        <v>88</v>
      </c>
      <c r="AT395" s="124" t="s">
        <v>74</v>
      </c>
      <c r="AU395" s="124" t="s">
        <v>82</v>
      </c>
      <c r="AY395" s="117" t="s">
        <v>146</v>
      </c>
      <c r="BK395" s="125">
        <f>SUM(BK396:BK400)</f>
        <v>0</v>
      </c>
    </row>
    <row r="396" spans="2:65" s="1" customFormat="1" ht="16.5" customHeight="1" x14ac:dyDescent="0.2">
      <c r="B396" s="32"/>
      <c r="C396" s="128" t="s">
        <v>634</v>
      </c>
      <c r="D396" s="128" t="s">
        <v>149</v>
      </c>
      <c r="E396" s="129" t="s">
        <v>635</v>
      </c>
      <c r="F396" s="130" t="s">
        <v>636</v>
      </c>
      <c r="G396" s="131" t="s">
        <v>170</v>
      </c>
      <c r="H396" s="132">
        <v>29.01</v>
      </c>
      <c r="I396" s="133"/>
      <c r="J396" s="134">
        <f>ROUND(I396*H396,2)</f>
        <v>0</v>
      </c>
      <c r="K396" s="130" t="s">
        <v>153</v>
      </c>
      <c r="L396" s="32"/>
      <c r="M396" s="135" t="s">
        <v>19</v>
      </c>
      <c r="N396" s="136" t="s">
        <v>47</v>
      </c>
      <c r="P396" s="137">
        <f>O396*H396</f>
        <v>0</v>
      </c>
      <c r="Q396" s="137">
        <v>0</v>
      </c>
      <c r="R396" s="137">
        <f>Q396*H396</f>
        <v>0</v>
      </c>
      <c r="S396" s="137">
        <v>0.02</v>
      </c>
      <c r="T396" s="137">
        <f>S396*H396</f>
        <v>0.58020000000000005</v>
      </c>
      <c r="U396" s="322" t="s">
        <v>19</v>
      </c>
      <c r="V396" s="1" t="str">
        <f t="shared" si="4"/>
        <v/>
      </c>
      <c r="AR396" s="139" t="s">
        <v>247</v>
      </c>
      <c r="AT396" s="139" t="s">
        <v>149</v>
      </c>
      <c r="AU396" s="139" t="s">
        <v>88</v>
      </c>
      <c r="AY396" s="17" t="s">
        <v>146</v>
      </c>
      <c r="BE396" s="140">
        <f>IF(N396="základní",J396,0)</f>
        <v>0</v>
      </c>
      <c r="BF396" s="140">
        <f>IF(N396="snížená",J396,0)</f>
        <v>0</v>
      </c>
      <c r="BG396" s="140">
        <f>IF(N396="zákl. přenesená",J396,0)</f>
        <v>0</v>
      </c>
      <c r="BH396" s="140">
        <f>IF(N396="sníž. přenesená",J396,0)</f>
        <v>0</v>
      </c>
      <c r="BI396" s="140">
        <f>IF(N396="nulová",J396,0)</f>
        <v>0</v>
      </c>
      <c r="BJ396" s="17" t="s">
        <v>88</v>
      </c>
      <c r="BK396" s="140">
        <f>ROUND(I396*H396,2)</f>
        <v>0</v>
      </c>
      <c r="BL396" s="17" t="s">
        <v>247</v>
      </c>
      <c r="BM396" s="139" t="s">
        <v>637</v>
      </c>
    </row>
    <row r="397" spans="2:65" s="1" customFormat="1" ht="11.25" x14ac:dyDescent="0.2">
      <c r="B397" s="32"/>
      <c r="D397" s="141" t="s">
        <v>156</v>
      </c>
      <c r="F397" s="142" t="s">
        <v>638</v>
      </c>
      <c r="I397" s="143"/>
      <c r="L397" s="32"/>
      <c r="M397" s="144"/>
      <c r="U397" s="323"/>
      <c r="V397" s="1" t="str">
        <f t="shared" si="4"/>
        <v/>
      </c>
      <c r="AT397" s="17" t="s">
        <v>156</v>
      </c>
      <c r="AU397" s="17" t="s">
        <v>88</v>
      </c>
    </row>
    <row r="398" spans="2:65" s="14" customFormat="1" ht="11.25" x14ac:dyDescent="0.2">
      <c r="B398" s="158"/>
      <c r="D398" s="146" t="s">
        <v>158</v>
      </c>
      <c r="E398" s="159" t="s">
        <v>19</v>
      </c>
      <c r="F398" s="160" t="s">
        <v>287</v>
      </c>
      <c r="H398" s="159" t="s">
        <v>19</v>
      </c>
      <c r="I398" s="161"/>
      <c r="L398" s="158"/>
      <c r="M398" s="162"/>
      <c r="U398" s="326"/>
      <c r="V398" s="1" t="str">
        <f t="shared" si="4"/>
        <v/>
      </c>
      <c r="AT398" s="159" t="s">
        <v>158</v>
      </c>
      <c r="AU398" s="159" t="s">
        <v>88</v>
      </c>
      <c r="AV398" s="14" t="s">
        <v>82</v>
      </c>
      <c r="AW398" s="14" t="s">
        <v>36</v>
      </c>
      <c r="AX398" s="14" t="s">
        <v>75</v>
      </c>
      <c r="AY398" s="159" t="s">
        <v>146</v>
      </c>
    </row>
    <row r="399" spans="2:65" s="12" customFormat="1" ht="11.25" x14ac:dyDescent="0.2">
      <c r="B399" s="145"/>
      <c r="D399" s="146" t="s">
        <v>158</v>
      </c>
      <c r="E399" s="147" t="s">
        <v>19</v>
      </c>
      <c r="F399" s="148" t="s">
        <v>305</v>
      </c>
      <c r="H399" s="149">
        <v>29.01</v>
      </c>
      <c r="I399" s="150"/>
      <c r="L399" s="145"/>
      <c r="M399" s="151"/>
      <c r="U399" s="324"/>
      <c r="V399" s="1" t="str">
        <f t="shared" si="4"/>
        <v/>
      </c>
      <c r="AT399" s="147" t="s">
        <v>158</v>
      </c>
      <c r="AU399" s="147" t="s">
        <v>88</v>
      </c>
      <c r="AV399" s="12" t="s">
        <v>88</v>
      </c>
      <c r="AW399" s="12" t="s">
        <v>36</v>
      </c>
      <c r="AX399" s="12" t="s">
        <v>75</v>
      </c>
      <c r="AY399" s="147" t="s">
        <v>146</v>
      </c>
    </row>
    <row r="400" spans="2:65" s="13" customFormat="1" ht="11.25" x14ac:dyDescent="0.2">
      <c r="B400" s="152"/>
      <c r="D400" s="146" t="s">
        <v>158</v>
      </c>
      <c r="E400" s="153" t="s">
        <v>19</v>
      </c>
      <c r="F400" s="154" t="s">
        <v>160</v>
      </c>
      <c r="H400" s="155">
        <v>29.01</v>
      </c>
      <c r="I400" s="156"/>
      <c r="L400" s="152"/>
      <c r="M400" s="157"/>
      <c r="U400" s="325"/>
      <c r="V400" s="1" t="str">
        <f t="shared" si="4"/>
        <v/>
      </c>
      <c r="AT400" s="153" t="s">
        <v>158</v>
      </c>
      <c r="AU400" s="153" t="s">
        <v>88</v>
      </c>
      <c r="AV400" s="13" t="s">
        <v>154</v>
      </c>
      <c r="AW400" s="13" t="s">
        <v>36</v>
      </c>
      <c r="AX400" s="13" t="s">
        <v>82</v>
      </c>
      <c r="AY400" s="153" t="s">
        <v>146</v>
      </c>
    </row>
    <row r="401" spans="2:65" s="11" customFormat="1" ht="22.9" customHeight="1" x14ac:dyDescent="0.2">
      <c r="B401" s="116"/>
      <c r="D401" s="117" t="s">
        <v>74</v>
      </c>
      <c r="E401" s="126" t="s">
        <v>639</v>
      </c>
      <c r="F401" s="126" t="s">
        <v>640</v>
      </c>
      <c r="I401" s="119"/>
      <c r="J401" s="127">
        <f>BK401</f>
        <v>0</v>
      </c>
      <c r="L401" s="116"/>
      <c r="M401" s="121"/>
      <c r="P401" s="122">
        <f>SUM(P402:P439)</f>
        <v>0</v>
      </c>
      <c r="R401" s="122">
        <f>SUM(R402:R439)</f>
        <v>0.19701216000000002</v>
      </c>
      <c r="T401" s="122">
        <f>SUM(T402:T439)</f>
        <v>8.1072000000000005E-2</v>
      </c>
      <c r="U401" s="321"/>
      <c r="V401" s="1" t="str">
        <f t="shared" si="4"/>
        <v/>
      </c>
      <c r="AR401" s="117" t="s">
        <v>88</v>
      </c>
      <c r="AT401" s="124" t="s">
        <v>74</v>
      </c>
      <c r="AU401" s="124" t="s">
        <v>82</v>
      </c>
      <c r="AY401" s="117" t="s">
        <v>146</v>
      </c>
      <c r="BK401" s="125">
        <f>SUM(BK402:BK439)</f>
        <v>0</v>
      </c>
    </row>
    <row r="402" spans="2:65" s="1" customFormat="1" ht="16.5" customHeight="1" x14ac:dyDescent="0.2">
      <c r="B402" s="32"/>
      <c r="C402" s="128" t="s">
        <v>641</v>
      </c>
      <c r="D402" s="128" t="s">
        <v>149</v>
      </c>
      <c r="E402" s="129" t="s">
        <v>642</v>
      </c>
      <c r="F402" s="130" t="s">
        <v>643</v>
      </c>
      <c r="G402" s="131" t="s">
        <v>170</v>
      </c>
      <c r="H402" s="132">
        <v>29.64</v>
      </c>
      <c r="I402" s="133"/>
      <c r="J402" s="134">
        <f>ROUND(I402*H402,2)</f>
        <v>0</v>
      </c>
      <c r="K402" s="130" t="s">
        <v>153</v>
      </c>
      <c r="L402" s="32"/>
      <c r="M402" s="135" t="s">
        <v>19</v>
      </c>
      <c r="N402" s="136" t="s">
        <v>47</v>
      </c>
      <c r="P402" s="137">
        <f>O402*H402</f>
        <v>0</v>
      </c>
      <c r="Q402" s="137">
        <v>0</v>
      </c>
      <c r="R402" s="137">
        <f>Q402*H402</f>
        <v>0</v>
      </c>
      <c r="S402" s="137">
        <v>2.5000000000000001E-3</v>
      </c>
      <c r="T402" s="137">
        <f>S402*H402</f>
        <v>7.4099999999999999E-2</v>
      </c>
      <c r="U402" s="322" t="s">
        <v>19</v>
      </c>
      <c r="V402" s="1" t="str">
        <f t="shared" si="4"/>
        <v/>
      </c>
      <c r="AR402" s="139" t="s">
        <v>247</v>
      </c>
      <c r="AT402" s="139" t="s">
        <v>149</v>
      </c>
      <c r="AU402" s="139" t="s">
        <v>88</v>
      </c>
      <c r="AY402" s="17" t="s">
        <v>146</v>
      </c>
      <c r="BE402" s="140">
        <f>IF(N402="základní",J402,0)</f>
        <v>0</v>
      </c>
      <c r="BF402" s="140">
        <f>IF(N402="snížená",J402,0)</f>
        <v>0</v>
      </c>
      <c r="BG402" s="140">
        <f>IF(N402="zákl. přenesená",J402,0)</f>
        <v>0</v>
      </c>
      <c r="BH402" s="140">
        <f>IF(N402="sníž. přenesená",J402,0)</f>
        <v>0</v>
      </c>
      <c r="BI402" s="140">
        <f>IF(N402="nulová",J402,0)</f>
        <v>0</v>
      </c>
      <c r="BJ402" s="17" t="s">
        <v>88</v>
      </c>
      <c r="BK402" s="140">
        <f>ROUND(I402*H402,2)</f>
        <v>0</v>
      </c>
      <c r="BL402" s="17" t="s">
        <v>247</v>
      </c>
      <c r="BM402" s="139" t="s">
        <v>644</v>
      </c>
    </row>
    <row r="403" spans="2:65" s="1" customFormat="1" ht="11.25" x14ac:dyDescent="0.2">
      <c r="B403" s="32"/>
      <c r="D403" s="141" t="s">
        <v>156</v>
      </c>
      <c r="F403" s="142" t="s">
        <v>645</v>
      </c>
      <c r="I403" s="143"/>
      <c r="L403" s="32"/>
      <c r="M403" s="144"/>
      <c r="U403" s="323"/>
      <c r="V403" s="1" t="str">
        <f t="shared" si="4"/>
        <v/>
      </c>
      <c r="AT403" s="17" t="s">
        <v>156</v>
      </c>
      <c r="AU403" s="17" t="s">
        <v>88</v>
      </c>
    </row>
    <row r="404" spans="2:65" s="14" customFormat="1" ht="11.25" x14ac:dyDescent="0.2">
      <c r="B404" s="158"/>
      <c r="D404" s="146" t="s">
        <v>158</v>
      </c>
      <c r="E404" s="159" t="s">
        <v>19</v>
      </c>
      <c r="F404" s="160" t="s">
        <v>287</v>
      </c>
      <c r="H404" s="159" t="s">
        <v>19</v>
      </c>
      <c r="I404" s="161"/>
      <c r="L404" s="158"/>
      <c r="M404" s="162"/>
      <c r="U404" s="326"/>
      <c r="V404" s="1" t="str">
        <f t="shared" si="4"/>
        <v/>
      </c>
      <c r="AT404" s="159" t="s">
        <v>158</v>
      </c>
      <c r="AU404" s="159" t="s">
        <v>88</v>
      </c>
      <c r="AV404" s="14" t="s">
        <v>82</v>
      </c>
      <c r="AW404" s="14" t="s">
        <v>36</v>
      </c>
      <c r="AX404" s="14" t="s">
        <v>75</v>
      </c>
      <c r="AY404" s="159" t="s">
        <v>146</v>
      </c>
    </row>
    <row r="405" spans="2:65" s="12" customFormat="1" ht="11.25" x14ac:dyDescent="0.2">
      <c r="B405" s="145"/>
      <c r="D405" s="146" t="s">
        <v>158</v>
      </c>
      <c r="E405" s="147" t="s">
        <v>19</v>
      </c>
      <c r="F405" s="148" t="s">
        <v>305</v>
      </c>
      <c r="H405" s="149">
        <v>29.01</v>
      </c>
      <c r="I405" s="150"/>
      <c r="L405" s="145"/>
      <c r="M405" s="151"/>
      <c r="U405" s="324"/>
      <c r="V405" s="1" t="str">
        <f t="shared" si="4"/>
        <v/>
      </c>
      <c r="AT405" s="147" t="s">
        <v>158</v>
      </c>
      <c r="AU405" s="147" t="s">
        <v>88</v>
      </c>
      <c r="AV405" s="12" t="s">
        <v>88</v>
      </c>
      <c r="AW405" s="12" t="s">
        <v>36</v>
      </c>
      <c r="AX405" s="12" t="s">
        <v>75</v>
      </c>
      <c r="AY405" s="147" t="s">
        <v>146</v>
      </c>
    </row>
    <row r="406" spans="2:65" s="12" customFormat="1" ht="11.25" x14ac:dyDescent="0.2">
      <c r="B406" s="145"/>
      <c r="D406" s="146" t="s">
        <v>158</v>
      </c>
      <c r="E406" s="147" t="s">
        <v>19</v>
      </c>
      <c r="F406" s="148" t="s">
        <v>307</v>
      </c>
      <c r="H406" s="149">
        <v>0.63</v>
      </c>
      <c r="I406" s="150"/>
      <c r="L406" s="145"/>
      <c r="M406" s="151"/>
      <c r="U406" s="324"/>
      <c r="V406" s="1" t="str">
        <f t="shared" si="4"/>
        <v/>
      </c>
      <c r="AT406" s="147" t="s">
        <v>158</v>
      </c>
      <c r="AU406" s="147" t="s">
        <v>88</v>
      </c>
      <c r="AV406" s="12" t="s">
        <v>88</v>
      </c>
      <c r="AW406" s="12" t="s">
        <v>36</v>
      </c>
      <c r="AX406" s="12" t="s">
        <v>75</v>
      </c>
      <c r="AY406" s="147" t="s">
        <v>146</v>
      </c>
    </row>
    <row r="407" spans="2:65" s="13" customFormat="1" ht="11.25" x14ac:dyDescent="0.2">
      <c r="B407" s="152"/>
      <c r="D407" s="146" t="s">
        <v>158</v>
      </c>
      <c r="E407" s="153" t="s">
        <v>19</v>
      </c>
      <c r="F407" s="154" t="s">
        <v>160</v>
      </c>
      <c r="H407" s="155">
        <v>29.64</v>
      </c>
      <c r="I407" s="156"/>
      <c r="L407" s="152"/>
      <c r="M407" s="157"/>
      <c r="U407" s="325"/>
      <c r="V407" s="1" t="str">
        <f t="shared" si="4"/>
        <v/>
      </c>
      <c r="AT407" s="153" t="s">
        <v>158</v>
      </c>
      <c r="AU407" s="153" t="s">
        <v>88</v>
      </c>
      <c r="AV407" s="13" t="s">
        <v>154</v>
      </c>
      <c r="AW407" s="13" t="s">
        <v>36</v>
      </c>
      <c r="AX407" s="13" t="s">
        <v>82</v>
      </c>
      <c r="AY407" s="153" t="s">
        <v>146</v>
      </c>
    </row>
    <row r="408" spans="2:65" s="1" customFormat="1" ht="16.5" customHeight="1" x14ac:dyDescent="0.2">
      <c r="B408" s="32"/>
      <c r="C408" s="128" t="s">
        <v>646</v>
      </c>
      <c r="D408" s="128" t="s">
        <v>149</v>
      </c>
      <c r="E408" s="129" t="s">
        <v>647</v>
      </c>
      <c r="F408" s="130" t="s">
        <v>648</v>
      </c>
      <c r="G408" s="131" t="s">
        <v>163</v>
      </c>
      <c r="H408" s="132">
        <v>23.24</v>
      </c>
      <c r="I408" s="133"/>
      <c r="J408" s="134">
        <f>ROUND(I408*H408,2)</f>
        <v>0</v>
      </c>
      <c r="K408" s="130" t="s">
        <v>153</v>
      </c>
      <c r="L408" s="32"/>
      <c r="M408" s="135" t="s">
        <v>19</v>
      </c>
      <c r="N408" s="136" t="s">
        <v>47</v>
      </c>
      <c r="P408" s="137">
        <f>O408*H408</f>
        <v>0</v>
      </c>
      <c r="Q408" s="137">
        <v>0</v>
      </c>
      <c r="R408" s="137">
        <f>Q408*H408</f>
        <v>0</v>
      </c>
      <c r="S408" s="137">
        <v>2.9999999999999997E-4</v>
      </c>
      <c r="T408" s="137">
        <f>S408*H408</f>
        <v>6.971999999999999E-3</v>
      </c>
      <c r="U408" s="322" t="s">
        <v>19</v>
      </c>
      <c r="V408" s="1" t="str">
        <f t="shared" si="4"/>
        <v/>
      </c>
      <c r="AR408" s="139" t="s">
        <v>247</v>
      </c>
      <c r="AT408" s="139" t="s">
        <v>149</v>
      </c>
      <c r="AU408" s="139" t="s">
        <v>88</v>
      </c>
      <c r="AY408" s="17" t="s">
        <v>146</v>
      </c>
      <c r="BE408" s="140">
        <f>IF(N408="základní",J408,0)</f>
        <v>0</v>
      </c>
      <c r="BF408" s="140">
        <f>IF(N408="snížená",J408,0)</f>
        <v>0</v>
      </c>
      <c r="BG408" s="140">
        <f>IF(N408="zákl. přenesená",J408,0)</f>
        <v>0</v>
      </c>
      <c r="BH408" s="140">
        <f>IF(N408="sníž. přenesená",J408,0)</f>
        <v>0</v>
      </c>
      <c r="BI408" s="140">
        <f>IF(N408="nulová",J408,0)</f>
        <v>0</v>
      </c>
      <c r="BJ408" s="17" t="s">
        <v>88</v>
      </c>
      <c r="BK408" s="140">
        <f>ROUND(I408*H408,2)</f>
        <v>0</v>
      </c>
      <c r="BL408" s="17" t="s">
        <v>247</v>
      </c>
      <c r="BM408" s="139" t="s">
        <v>649</v>
      </c>
    </row>
    <row r="409" spans="2:65" s="1" customFormat="1" ht="11.25" x14ac:dyDescent="0.2">
      <c r="B409" s="32"/>
      <c r="D409" s="141" t="s">
        <v>156</v>
      </c>
      <c r="F409" s="142" t="s">
        <v>650</v>
      </c>
      <c r="I409" s="143"/>
      <c r="L409" s="32"/>
      <c r="M409" s="144"/>
      <c r="U409" s="323"/>
      <c r="V409" s="1" t="str">
        <f t="shared" si="4"/>
        <v/>
      </c>
      <c r="AT409" s="17" t="s">
        <v>156</v>
      </c>
      <c r="AU409" s="17" t="s">
        <v>88</v>
      </c>
    </row>
    <row r="410" spans="2:65" s="14" customFormat="1" ht="11.25" x14ac:dyDescent="0.2">
      <c r="B410" s="158"/>
      <c r="D410" s="146" t="s">
        <v>158</v>
      </c>
      <c r="E410" s="159" t="s">
        <v>19</v>
      </c>
      <c r="F410" s="160" t="s">
        <v>287</v>
      </c>
      <c r="H410" s="159" t="s">
        <v>19</v>
      </c>
      <c r="I410" s="161"/>
      <c r="L410" s="158"/>
      <c r="M410" s="162"/>
      <c r="U410" s="326"/>
      <c r="V410" s="1" t="str">
        <f t="shared" si="4"/>
        <v/>
      </c>
      <c r="AT410" s="159" t="s">
        <v>158</v>
      </c>
      <c r="AU410" s="159" t="s">
        <v>88</v>
      </c>
      <c r="AV410" s="14" t="s">
        <v>82</v>
      </c>
      <c r="AW410" s="14" t="s">
        <v>36</v>
      </c>
      <c r="AX410" s="14" t="s">
        <v>75</v>
      </c>
      <c r="AY410" s="159" t="s">
        <v>146</v>
      </c>
    </row>
    <row r="411" spans="2:65" s="12" customFormat="1" ht="11.25" x14ac:dyDescent="0.2">
      <c r="B411" s="145"/>
      <c r="D411" s="146" t="s">
        <v>158</v>
      </c>
      <c r="E411" s="147" t="s">
        <v>19</v>
      </c>
      <c r="F411" s="148" t="s">
        <v>651</v>
      </c>
      <c r="H411" s="149">
        <v>21.14</v>
      </c>
      <c r="I411" s="150"/>
      <c r="L411" s="145"/>
      <c r="M411" s="151"/>
      <c r="U411" s="324"/>
      <c r="V411" s="1" t="str">
        <f t="shared" si="4"/>
        <v/>
      </c>
      <c r="AT411" s="147" t="s">
        <v>158</v>
      </c>
      <c r="AU411" s="147" t="s">
        <v>88</v>
      </c>
      <c r="AV411" s="12" t="s">
        <v>88</v>
      </c>
      <c r="AW411" s="12" t="s">
        <v>36</v>
      </c>
      <c r="AX411" s="12" t="s">
        <v>75</v>
      </c>
      <c r="AY411" s="147" t="s">
        <v>146</v>
      </c>
    </row>
    <row r="412" spans="2:65" s="12" customFormat="1" ht="11.25" x14ac:dyDescent="0.2">
      <c r="B412" s="145"/>
      <c r="D412" s="146" t="s">
        <v>158</v>
      </c>
      <c r="E412" s="147" t="s">
        <v>19</v>
      </c>
      <c r="F412" s="148" t="s">
        <v>652</v>
      </c>
      <c r="H412" s="149">
        <v>2.1</v>
      </c>
      <c r="I412" s="150"/>
      <c r="L412" s="145"/>
      <c r="M412" s="151"/>
      <c r="U412" s="324"/>
      <c r="V412" s="1" t="str">
        <f t="shared" si="4"/>
        <v/>
      </c>
      <c r="AT412" s="147" t="s">
        <v>158</v>
      </c>
      <c r="AU412" s="147" t="s">
        <v>88</v>
      </c>
      <c r="AV412" s="12" t="s">
        <v>88</v>
      </c>
      <c r="AW412" s="12" t="s">
        <v>36</v>
      </c>
      <c r="AX412" s="12" t="s">
        <v>75</v>
      </c>
      <c r="AY412" s="147" t="s">
        <v>146</v>
      </c>
    </row>
    <row r="413" spans="2:65" s="13" customFormat="1" ht="11.25" x14ac:dyDescent="0.2">
      <c r="B413" s="152"/>
      <c r="D413" s="146" t="s">
        <v>158</v>
      </c>
      <c r="E413" s="153" t="s">
        <v>19</v>
      </c>
      <c r="F413" s="154" t="s">
        <v>160</v>
      </c>
      <c r="H413" s="155">
        <v>23.240000000000002</v>
      </c>
      <c r="I413" s="156"/>
      <c r="L413" s="152"/>
      <c r="M413" s="157"/>
      <c r="U413" s="325"/>
      <c r="V413" s="1" t="str">
        <f t="shared" si="4"/>
        <v/>
      </c>
      <c r="AT413" s="153" t="s">
        <v>158</v>
      </c>
      <c r="AU413" s="153" t="s">
        <v>88</v>
      </c>
      <c r="AV413" s="13" t="s">
        <v>154</v>
      </c>
      <c r="AW413" s="13" t="s">
        <v>36</v>
      </c>
      <c r="AX413" s="13" t="s">
        <v>82</v>
      </c>
      <c r="AY413" s="153" t="s">
        <v>146</v>
      </c>
    </row>
    <row r="414" spans="2:65" s="1" customFormat="1" ht="16.5" customHeight="1" x14ac:dyDescent="0.2">
      <c r="B414" s="32"/>
      <c r="C414" s="128" t="s">
        <v>653</v>
      </c>
      <c r="D414" s="128" t="s">
        <v>149</v>
      </c>
      <c r="E414" s="129" t="s">
        <v>654</v>
      </c>
      <c r="F414" s="130" t="s">
        <v>655</v>
      </c>
      <c r="G414" s="131" t="s">
        <v>170</v>
      </c>
      <c r="H414" s="132">
        <v>42.5</v>
      </c>
      <c r="I414" s="133"/>
      <c r="J414" s="134">
        <f>ROUND(I414*H414,2)</f>
        <v>0</v>
      </c>
      <c r="K414" s="130" t="s">
        <v>153</v>
      </c>
      <c r="L414" s="32"/>
      <c r="M414" s="135" t="s">
        <v>19</v>
      </c>
      <c r="N414" s="136" t="s">
        <v>47</v>
      </c>
      <c r="P414" s="137">
        <f>O414*H414</f>
        <v>0</v>
      </c>
      <c r="Q414" s="137">
        <v>2.9999999999999997E-4</v>
      </c>
      <c r="R414" s="137">
        <f>Q414*H414</f>
        <v>1.2749999999999999E-2</v>
      </c>
      <c r="S414" s="137">
        <v>0</v>
      </c>
      <c r="T414" s="137">
        <f>S414*H414</f>
        <v>0</v>
      </c>
      <c r="U414" s="322" t="s">
        <v>19</v>
      </c>
      <c r="V414" s="1" t="str">
        <f t="shared" si="4"/>
        <v/>
      </c>
      <c r="AR414" s="139" t="s">
        <v>247</v>
      </c>
      <c r="AT414" s="139" t="s">
        <v>149</v>
      </c>
      <c r="AU414" s="139" t="s">
        <v>88</v>
      </c>
      <c r="AY414" s="17" t="s">
        <v>146</v>
      </c>
      <c r="BE414" s="140">
        <f>IF(N414="základní",J414,0)</f>
        <v>0</v>
      </c>
      <c r="BF414" s="140">
        <f>IF(N414="snížená",J414,0)</f>
        <v>0</v>
      </c>
      <c r="BG414" s="140">
        <f>IF(N414="zákl. přenesená",J414,0)</f>
        <v>0</v>
      </c>
      <c r="BH414" s="140">
        <f>IF(N414="sníž. přenesená",J414,0)</f>
        <v>0</v>
      </c>
      <c r="BI414" s="140">
        <f>IF(N414="nulová",J414,0)</f>
        <v>0</v>
      </c>
      <c r="BJ414" s="17" t="s">
        <v>88</v>
      </c>
      <c r="BK414" s="140">
        <f>ROUND(I414*H414,2)</f>
        <v>0</v>
      </c>
      <c r="BL414" s="17" t="s">
        <v>247</v>
      </c>
      <c r="BM414" s="139" t="s">
        <v>656</v>
      </c>
    </row>
    <row r="415" spans="2:65" s="1" customFormat="1" ht="11.25" x14ac:dyDescent="0.2">
      <c r="B415" s="32"/>
      <c r="D415" s="141" t="s">
        <v>156</v>
      </c>
      <c r="F415" s="142" t="s">
        <v>657</v>
      </c>
      <c r="I415" s="143"/>
      <c r="L415" s="32"/>
      <c r="M415" s="144"/>
      <c r="U415" s="323"/>
      <c r="V415" s="1" t="str">
        <f t="shared" si="4"/>
        <v/>
      </c>
      <c r="AT415" s="17" t="s">
        <v>156</v>
      </c>
      <c r="AU415" s="17" t="s">
        <v>88</v>
      </c>
    </row>
    <row r="416" spans="2:65" s="14" customFormat="1" ht="11.25" x14ac:dyDescent="0.2">
      <c r="B416" s="158"/>
      <c r="D416" s="146" t="s">
        <v>158</v>
      </c>
      <c r="E416" s="159" t="s">
        <v>19</v>
      </c>
      <c r="F416" s="160" t="s">
        <v>658</v>
      </c>
      <c r="H416" s="159" t="s">
        <v>19</v>
      </c>
      <c r="I416" s="161"/>
      <c r="L416" s="158"/>
      <c r="M416" s="162"/>
      <c r="U416" s="326"/>
      <c r="V416" s="1" t="str">
        <f t="shared" si="4"/>
        <v/>
      </c>
      <c r="AT416" s="159" t="s">
        <v>158</v>
      </c>
      <c r="AU416" s="159" t="s">
        <v>88</v>
      </c>
      <c r="AV416" s="14" t="s">
        <v>82</v>
      </c>
      <c r="AW416" s="14" t="s">
        <v>36</v>
      </c>
      <c r="AX416" s="14" t="s">
        <v>75</v>
      </c>
      <c r="AY416" s="159" t="s">
        <v>146</v>
      </c>
    </row>
    <row r="417" spans="2:65" s="12" customFormat="1" ht="11.25" x14ac:dyDescent="0.2">
      <c r="B417" s="145"/>
      <c r="D417" s="146" t="s">
        <v>158</v>
      </c>
      <c r="E417" s="147" t="s">
        <v>19</v>
      </c>
      <c r="F417" s="148" t="s">
        <v>511</v>
      </c>
      <c r="H417" s="149">
        <v>28.56</v>
      </c>
      <c r="I417" s="150"/>
      <c r="L417" s="145"/>
      <c r="M417" s="151"/>
      <c r="U417" s="324"/>
      <c r="V417" s="1" t="str">
        <f t="shared" si="4"/>
        <v/>
      </c>
      <c r="AT417" s="147" t="s">
        <v>158</v>
      </c>
      <c r="AU417" s="147" t="s">
        <v>88</v>
      </c>
      <c r="AV417" s="12" t="s">
        <v>88</v>
      </c>
      <c r="AW417" s="12" t="s">
        <v>36</v>
      </c>
      <c r="AX417" s="12" t="s">
        <v>75</v>
      </c>
      <c r="AY417" s="147" t="s">
        <v>146</v>
      </c>
    </row>
    <row r="418" spans="2:65" s="12" customFormat="1" ht="11.25" x14ac:dyDescent="0.2">
      <c r="B418" s="145"/>
      <c r="D418" s="146" t="s">
        <v>158</v>
      </c>
      <c r="E418" s="147" t="s">
        <v>19</v>
      </c>
      <c r="F418" s="148" t="s">
        <v>512</v>
      </c>
      <c r="H418" s="149">
        <v>9.18</v>
      </c>
      <c r="I418" s="150"/>
      <c r="L418" s="145"/>
      <c r="M418" s="151"/>
      <c r="U418" s="324"/>
      <c r="V418" s="1" t="str">
        <f t="shared" si="4"/>
        <v/>
      </c>
      <c r="AT418" s="147" t="s">
        <v>158</v>
      </c>
      <c r="AU418" s="147" t="s">
        <v>88</v>
      </c>
      <c r="AV418" s="12" t="s">
        <v>88</v>
      </c>
      <c r="AW418" s="12" t="s">
        <v>36</v>
      </c>
      <c r="AX418" s="12" t="s">
        <v>75</v>
      </c>
      <c r="AY418" s="147" t="s">
        <v>146</v>
      </c>
    </row>
    <row r="419" spans="2:65" s="12" customFormat="1" ht="11.25" x14ac:dyDescent="0.2">
      <c r="B419" s="145"/>
      <c r="D419" s="146" t="s">
        <v>158</v>
      </c>
      <c r="E419" s="147" t="s">
        <v>19</v>
      </c>
      <c r="F419" s="148" t="s">
        <v>513</v>
      </c>
      <c r="H419" s="149">
        <v>4.76</v>
      </c>
      <c r="I419" s="150"/>
      <c r="L419" s="145"/>
      <c r="M419" s="151"/>
      <c r="U419" s="324"/>
      <c r="V419" s="1" t="str">
        <f t="shared" si="4"/>
        <v/>
      </c>
      <c r="AT419" s="147" t="s">
        <v>158</v>
      </c>
      <c r="AU419" s="147" t="s">
        <v>88</v>
      </c>
      <c r="AV419" s="12" t="s">
        <v>88</v>
      </c>
      <c r="AW419" s="12" t="s">
        <v>36</v>
      </c>
      <c r="AX419" s="12" t="s">
        <v>75</v>
      </c>
      <c r="AY419" s="147" t="s">
        <v>146</v>
      </c>
    </row>
    <row r="420" spans="2:65" s="13" customFormat="1" ht="11.25" x14ac:dyDescent="0.2">
      <c r="B420" s="152"/>
      <c r="D420" s="146" t="s">
        <v>158</v>
      </c>
      <c r="E420" s="153" t="s">
        <v>19</v>
      </c>
      <c r="F420" s="154" t="s">
        <v>160</v>
      </c>
      <c r="H420" s="155">
        <v>42.499999999999993</v>
      </c>
      <c r="I420" s="156"/>
      <c r="L420" s="152"/>
      <c r="M420" s="157"/>
      <c r="U420" s="325"/>
      <c r="V420" s="1" t="str">
        <f t="shared" si="4"/>
        <v/>
      </c>
      <c r="AT420" s="153" t="s">
        <v>158</v>
      </c>
      <c r="AU420" s="153" t="s">
        <v>88</v>
      </c>
      <c r="AV420" s="13" t="s">
        <v>154</v>
      </c>
      <c r="AW420" s="13" t="s">
        <v>36</v>
      </c>
      <c r="AX420" s="13" t="s">
        <v>82</v>
      </c>
      <c r="AY420" s="153" t="s">
        <v>146</v>
      </c>
    </row>
    <row r="421" spans="2:65" s="1" customFormat="1" ht="16.5" customHeight="1" x14ac:dyDescent="0.2">
      <c r="B421" s="32"/>
      <c r="C421" s="164" t="s">
        <v>659</v>
      </c>
      <c r="D421" s="164" t="s">
        <v>450</v>
      </c>
      <c r="E421" s="165" t="s">
        <v>660</v>
      </c>
      <c r="F421" s="166" t="s">
        <v>661</v>
      </c>
      <c r="G421" s="167" t="s">
        <v>170</v>
      </c>
      <c r="H421" s="168">
        <v>46.75</v>
      </c>
      <c r="I421" s="169"/>
      <c r="J421" s="170">
        <f>ROUND(I421*H421,2)</f>
        <v>0</v>
      </c>
      <c r="K421" s="166" t="s">
        <v>19</v>
      </c>
      <c r="L421" s="171"/>
      <c r="M421" s="172" t="s">
        <v>19</v>
      </c>
      <c r="N421" s="173" t="s">
        <v>47</v>
      </c>
      <c r="P421" s="137">
        <f>O421*H421</f>
        <v>0</v>
      </c>
      <c r="Q421" s="137">
        <v>3.6800000000000001E-3</v>
      </c>
      <c r="R421" s="137">
        <f>Q421*H421</f>
        <v>0.17204</v>
      </c>
      <c r="S421" s="137">
        <v>0</v>
      </c>
      <c r="T421" s="137">
        <f>S421*H421</f>
        <v>0</v>
      </c>
      <c r="U421" s="322" t="s">
        <v>19</v>
      </c>
      <c r="V421" s="1" t="str">
        <f t="shared" si="4"/>
        <v/>
      </c>
      <c r="AR421" s="139" t="s">
        <v>360</v>
      </c>
      <c r="AT421" s="139" t="s">
        <v>450</v>
      </c>
      <c r="AU421" s="139" t="s">
        <v>88</v>
      </c>
      <c r="AY421" s="17" t="s">
        <v>146</v>
      </c>
      <c r="BE421" s="140">
        <f>IF(N421="základní",J421,0)</f>
        <v>0</v>
      </c>
      <c r="BF421" s="140">
        <f>IF(N421="snížená",J421,0)</f>
        <v>0</v>
      </c>
      <c r="BG421" s="140">
        <f>IF(N421="zákl. přenesená",J421,0)</f>
        <v>0</v>
      </c>
      <c r="BH421" s="140">
        <f>IF(N421="sníž. přenesená",J421,0)</f>
        <v>0</v>
      </c>
      <c r="BI421" s="140">
        <f>IF(N421="nulová",J421,0)</f>
        <v>0</v>
      </c>
      <c r="BJ421" s="17" t="s">
        <v>88</v>
      </c>
      <c r="BK421" s="140">
        <f>ROUND(I421*H421,2)</f>
        <v>0</v>
      </c>
      <c r="BL421" s="17" t="s">
        <v>247</v>
      </c>
      <c r="BM421" s="139" t="s">
        <v>662</v>
      </c>
    </row>
    <row r="422" spans="2:65" s="12" customFormat="1" ht="11.25" x14ac:dyDescent="0.2">
      <c r="B422" s="145"/>
      <c r="D422" s="146" t="s">
        <v>158</v>
      </c>
      <c r="F422" s="148" t="s">
        <v>663</v>
      </c>
      <c r="H422" s="149">
        <v>46.75</v>
      </c>
      <c r="I422" s="150"/>
      <c r="L422" s="145"/>
      <c r="M422" s="151"/>
      <c r="U422" s="324"/>
      <c r="V422" s="1" t="str">
        <f t="shared" si="4"/>
        <v/>
      </c>
      <c r="AT422" s="147" t="s">
        <v>158</v>
      </c>
      <c r="AU422" s="147" t="s">
        <v>88</v>
      </c>
      <c r="AV422" s="12" t="s">
        <v>88</v>
      </c>
      <c r="AW422" s="12" t="s">
        <v>4</v>
      </c>
      <c r="AX422" s="12" t="s">
        <v>82</v>
      </c>
      <c r="AY422" s="147" t="s">
        <v>146</v>
      </c>
    </row>
    <row r="423" spans="2:65" s="1" customFormat="1" ht="16.5" customHeight="1" x14ac:dyDescent="0.2">
      <c r="B423" s="32"/>
      <c r="C423" s="128" t="s">
        <v>664</v>
      </c>
      <c r="D423" s="128" t="s">
        <v>149</v>
      </c>
      <c r="E423" s="129" t="s">
        <v>665</v>
      </c>
      <c r="F423" s="130" t="s">
        <v>666</v>
      </c>
      <c r="G423" s="131" t="s">
        <v>163</v>
      </c>
      <c r="H423" s="132">
        <v>38.4</v>
      </c>
      <c r="I423" s="133"/>
      <c r="J423" s="134">
        <f>ROUND(I423*H423,2)</f>
        <v>0</v>
      </c>
      <c r="K423" s="130" t="s">
        <v>153</v>
      </c>
      <c r="L423" s="32"/>
      <c r="M423" s="135" t="s">
        <v>19</v>
      </c>
      <c r="N423" s="136" t="s">
        <v>47</v>
      </c>
      <c r="P423" s="137">
        <f>O423*H423</f>
        <v>0</v>
      </c>
      <c r="Q423" s="137">
        <v>1.0000000000000001E-5</v>
      </c>
      <c r="R423" s="137">
        <f>Q423*H423</f>
        <v>3.8400000000000001E-4</v>
      </c>
      <c r="S423" s="137">
        <v>0</v>
      </c>
      <c r="T423" s="137">
        <f>S423*H423</f>
        <v>0</v>
      </c>
      <c r="U423" s="322" t="s">
        <v>19</v>
      </c>
      <c r="V423" s="1" t="str">
        <f t="shared" si="4"/>
        <v/>
      </c>
      <c r="AR423" s="139" t="s">
        <v>247</v>
      </c>
      <c r="AT423" s="139" t="s">
        <v>149</v>
      </c>
      <c r="AU423" s="139" t="s">
        <v>88</v>
      </c>
      <c r="AY423" s="17" t="s">
        <v>146</v>
      </c>
      <c r="BE423" s="140">
        <f>IF(N423="základní",J423,0)</f>
        <v>0</v>
      </c>
      <c r="BF423" s="140">
        <f>IF(N423="snížená",J423,0)</f>
        <v>0</v>
      </c>
      <c r="BG423" s="140">
        <f>IF(N423="zákl. přenesená",J423,0)</f>
        <v>0</v>
      </c>
      <c r="BH423" s="140">
        <f>IF(N423="sníž. přenesená",J423,0)</f>
        <v>0</v>
      </c>
      <c r="BI423" s="140">
        <f>IF(N423="nulová",J423,0)</f>
        <v>0</v>
      </c>
      <c r="BJ423" s="17" t="s">
        <v>88</v>
      </c>
      <c r="BK423" s="140">
        <f>ROUND(I423*H423,2)</f>
        <v>0</v>
      </c>
      <c r="BL423" s="17" t="s">
        <v>247</v>
      </c>
      <c r="BM423" s="139" t="s">
        <v>667</v>
      </c>
    </row>
    <row r="424" spans="2:65" s="1" customFormat="1" ht="11.25" x14ac:dyDescent="0.2">
      <c r="B424" s="32"/>
      <c r="D424" s="141" t="s">
        <v>156</v>
      </c>
      <c r="F424" s="142" t="s">
        <v>668</v>
      </c>
      <c r="I424" s="143"/>
      <c r="L424" s="32"/>
      <c r="M424" s="144"/>
      <c r="U424" s="323"/>
      <c r="V424" s="1" t="str">
        <f t="shared" ref="V424:V487" si="5">IF(U424="investice",J424,"")</f>
        <v/>
      </c>
      <c r="AT424" s="17" t="s">
        <v>156</v>
      </c>
      <c r="AU424" s="17" t="s">
        <v>88</v>
      </c>
    </row>
    <row r="425" spans="2:65" s="14" customFormat="1" ht="11.25" x14ac:dyDescent="0.2">
      <c r="B425" s="158"/>
      <c r="D425" s="146" t="s">
        <v>158</v>
      </c>
      <c r="E425" s="159" t="s">
        <v>19</v>
      </c>
      <c r="F425" s="160" t="s">
        <v>658</v>
      </c>
      <c r="H425" s="159" t="s">
        <v>19</v>
      </c>
      <c r="I425" s="161"/>
      <c r="L425" s="158"/>
      <c r="M425" s="162"/>
      <c r="U425" s="326"/>
      <c r="V425" s="1" t="str">
        <f t="shared" si="5"/>
        <v/>
      </c>
      <c r="AT425" s="159" t="s">
        <v>158</v>
      </c>
      <c r="AU425" s="159" t="s">
        <v>88</v>
      </c>
      <c r="AV425" s="14" t="s">
        <v>82</v>
      </c>
      <c r="AW425" s="14" t="s">
        <v>36</v>
      </c>
      <c r="AX425" s="14" t="s">
        <v>75</v>
      </c>
      <c r="AY425" s="159" t="s">
        <v>146</v>
      </c>
    </row>
    <row r="426" spans="2:65" s="12" customFormat="1" ht="11.25" x14ac:dyDescent="0.2">
      <c r="B426" s="145"/>
      <c r="D426" s="146" t="s">
        <v>158</v>
      </c>
      <c r="E426" s="147" t="s">
        <v>19</v>
      </c>
      <c r="F426" s="148" t="s">
        <v>669</v>
      </c>
      <c r="H426" s="149">
        <v>31.7</v>
      </c>
      <c r="I426" s="150"/>
      <c r="L426" s="145"/>
      <c r="M426" s="151"/>
      <c r="U426" s="324"/>
      <c r="V426" s="1" t="str">
        <f t="shared" si="5"/>
        <v/>
      </c>
      <c r="AT426" s="147" t="s">
        <v>158</v>
      </c>
      <c r="AU426" s="147" t="s">
        <v>88</v>
      </c>
      <c r="AV426" s="12" t="s">
        <v>88</v>
      </c>
      <c r="AW426" s="12" t="s">
        <v>36</v>
      </c>
      <c r="AX426" s="12" t="s">
        <v>75</v>
      </c>
      <c r="AY426" s="147" t="s">
        <v>146</v>
      </c>
    </row>
    <row r="427" spans="2:65" s="12" customFormat="1" ht="11.25" x14ac:dyDescent="0.2">
      <c r="B427" s="145"/>
      <c r="D427" s="146" t="s">
        <v>158</v>
      </c>
      <c r="E427" s="147" t="s">
        <v>19</v>
      </c>
      <c r="F427" s="148" t="s">
        <v>670</v>
      </c>
      <c r="H427" s="149">
        <v>6.7</v>
      </c>
      <c r="I427" s="150"/>
      <c r="L427" s="145"/>
      <c r="M427" s="151"/>
      <c r="U427" s="324"/>
      <c r="V427" s="1" t="str">
        <f t="shared" si="5"/>
        <v/>
      </c>
      <c r="AT427" s="147" t="s">
        <v>158</v>
      </c>
      <c r="AU427" s="147" t="s">
        <v>88</v>
      </c>
      <c r="AV427" s="12" t="s">
        <v>88</v>
      </c>
      <c r="AW427" s="12" t="s">
        <v>36</v>
      </c>
      <c r="AX427" s="12" t="s">
        <v>75</v>
      </c>
      <c r="AY427" s="147" t="s">
        <v>146</v>
      </c>
    </row>
    <row r="428" spans="2:65" s="13" customFormat="1" ht="11.25" x14ac:dyDescent="0.2">
      <c r="B428" s="152"/>
      <c r="D428" s="146" t="s">
        <v>158</v>
      </c>
      <c r="E428" s="153" t="s">
        <v>19</v>
      </c>
      <c r="F428" s="154" t="s">
        <v>160</v>
      </c>
      <c r="H428" s="155">
        <v>38.4</v>
      </c>
      <c r="I428" s="156"/>
      <c r="L428" s="152"/>
      <c r="M428" s="157"/>
      <c r="U428" s="325"/>
      <c r="V428" s="1" t="str">
        <f t="shared" si="5"/>
        <v/>
      </c>
      <c r="AT428" s="153" t="s">
        <v>158</v>
      </c>
      <c r="AU428" s="153" t="s">
        <v>88</v>
      </c>
      <c r="AV428" s="13" t="s">
        <v>154</v>
      </c>
      <c r="AW428" s="13" t="s">
        <v>36</v>
      </c>
      <c r="AX428" s="13" t="s">
        <v>82</v>
      </c>
      <c r="AY428" s="153" t="s">
        <v>146</v>
      </c>
    </row>
    <row r="429" spans="2:65" s="1" customFormat="1" ht="16.5" customHeight="1" x14ac:dyDescent="0.2">
      <c r="B429" s="32"/>
      <c r="C429" s="164" t="s">
        <v>671</v>
      </c>
      <c r="D429" s="164" t="s">
        <v>450</v>
      </c>
      <c r="E429" s="165" t="s">
        <v>672</v>
      </c>
      <c r="F429" s="166" t="s">
        <v>673</v>
      </c>
      <c r="G429" s="167" t="s">
        <v>163</v>
      </c>
      <c r="H429" s="168">
        <v>39.167999999999999</v>
      </c>
      <c r="I429" s="169"/>
      <c r="J429" s="170">
        <f>ROUND(I429*H429,2)</f>
        <v>0</v>
      </c>
      <c r="K429" s="166" t="s">
        <v>19</v>
      </c>
      <c r="L429" s="171"/>
      <c r="M429" s="172" t="s">
        <v>19</v>
      </c>
      <c r="N429" s="173" t="s">
        <v>47</v>
      </c>
      <c r="P429" s="137">
        <f>O429*H429</f>
        <v>0</v>
      </c>
      <c r="Q429" s="137">
        <v>2.7E-4</v>
      </c>
      <c r="R429" s="137">
        <f>Q429*H429</f>
        <v>1.0575360000000001E-2</v>
      </c>
      <c r="S429" s="137">
        <v>0</v>
      </c>
      <c r="T429" s="137">
        <f>S429*H429</f>
        <v>0</v>
      </c>
      <c r="U429" s="322" t="s">
        <v>19</v>
      </c>
      <c r="V429" s="1" t="str">
        <f t="shared" si="5"/>
        <v/>
      </c>
      <c r="AR429" s="139" t="s">
        <v>360</v>
      </c>
      <c r="AT429" s="139" t="s">
        <v>450</v>
      </c>
      <c r="AU429" s="139" t="s">
        <v>88</v>
      </c>
      <c r="AY429" s="17" t="s">
        <v>146</v>
      </c>
      <c r="BE429" s="140">
        <f>IF(N429="základní",J429,0)</f>
        <v>0</v>
      </c>
      <c r="BF429" s="140">
        <f>IF(N429="snížená",J429,0)</f>
        <v>0</v>
      </c>
      <c r="BG429" s="140">
        <f>IF(N429="zákl. přenesená",J429,0)</f>
        <v>0</v>
      </c>
      <c r="BH429" s="140">
        <f>IF(N429="sníž. přenesená",J429,0)</f>
        <v>0</v>
      </c>
      <c r="BI429" s="140">
        <f>IF(N429="nulová",J429,0)</f>
        <v>0</v>
      </c>
      <c r="BJ429" s="17" t="s">
        <v>88</v>
      </c>
      <c r="BK429" s="140">
        <f>ROUND(I429*H429,2)</f>
        <v>0</v>
      </c>
      <c r="BL429" s="17" t="s">
        <v>247</v>
      </c>
      <c r="BM429" s="139" t="s">
        <v>674</v>
      </c>
    </row>
    <row r="430" spans="2:65" s="12" customFormat="1" ht="11.25" x14ac:dyDescent="0.2">
      <c r="B430" s="145"/>
      <c r="D430" s="146" t="s">
        <v>158</v>
      </c>
      <c r="F430" s="148" t="s">
        <v>675</v>
      </c>
      <c r="H430" s="149">
        <v>39.167999999999999</v>
      </c>
      <c r="I430" s="150"/>
      <c r="L430" s="145"/>
      <c r="M430" s="151"/>
      <c r="U430" s="324"/>
      <c r="V430" s="1" t="str">
        <f t="shared" si="5"/>
        <v/>
      </c>
      <c r="AT430" s="147" t="s">
        <v>158</v>
      </c>
      <c r="AU430" s="147" t="s">
        <v>88</v>
      </c>
      <c r="AV430" s="12" t="s">
        <v>88</v>
      </c>
      <c r="AW430" s="12" t="s">
        <v>4</v>
      </c>
      <c r="AX430" s="12" t="s">
        <v>82</v>
      </c>
      <c r="AY430" s="147" t="s">
        <v>146</v>
      </c>
    </row>
    <row r="431" spans="2:65" s="1" customFormat="1" ht="16.5" customHeight="1" x14ac:dyDescent="0.2">
      <c r="B431" s="32"/>
      <c r="C431" s="128" t="s">
        <v>676</v>
      </c>
      <c r="D431" s="128" t="s">
        <v>149</v>
      </c>
      <c r="E431" s="129" t="s">
        <v>677</v>
      </c>
      <c r="F431" s="130" t="s">
        <v>678</v>
      </c>
      <c r="G431" s="131" t="s">
        <v>163</v>
      </c>
      <c r="H431" s="132">
        <v>2.87</v>
      </c>
      <c r="I431" s="133"/>
      <c r="J431" s="134">
        <f>ROUND(I431*H431,2)</f>
        <v>0</v>
      </c>
      <c r="K431" s="130" t="s">
        <v>153</v>
      </c>
      <c r="L431" s="32"/>
      <c r="M431" s="135" t="s">
        <v>19</v>
      </c>
      <c r="N431" s="136" t="s">
        <v>47</v>
      </c>
      <c r="P431" s="137">
        <f>O431*H431</f>
        <v>0</v>
      </c>
      <c r="Q431" s="137">
        <v>0</v>
      </c>
      <c r="R431" s="137">
        <f>Q431*H431</f>
        <v>0</v>
      </c>
      <c r="S431" s="137">
        <v>0</v>
      </c>
      <c r="T431" s="137">
        <f>S431*H431</f>
        <v>0</v>
      </c>
      <c r="U431" s="322" t="s">
        <v>19</v>
      </c>
      <c r="V431" s="1" t="str">
        <f t="shared" si="5"/>
        <v/>
      </c>
      <c r="AR431" s="139" t="s">
        <v>247</v>
      </c>
      <c r="AT431" s="139" t="s">
        <v>149</v>
      </c>
      <c r="AU431" s="139" t="s">
        <v>88</v>
      </c>
      <c r="AY431" s="17" t="s">
        <v>146</v>
      </c>
      <c r="BE431" s="140">
        <f>IF(N431="základní",J431,0)</f>
        <v>0</v>
      </c>
      <c r="BF431" s="140">
        <f>IF(N431="snížená",J431,0)</f>
        <v>0</v>
      </c>
      <c r="BG431" s="140">
        <f>IF(N431="zákl. přenesená",J431,0)</f>
        <v>0</v>
      </c>
      <c r="BH431" s="140">
        <f>IF(N431="sníž. přenesená",J431,0)</f>
        <v>0</v>
      </c>
      <c r="BI431" s="140">
        <f>IF(N431="nulová",J431,0)</f>
        <v>0</v>
      </c>
      <c r="BJ431" s="17" t="s">
        <v>88</v>
      </c>
      <c r="BK431" s="140">
        <f>ROUND(I431*H431,2)</f>
        <v>0</v>
      </c>
      <c r="BL431" s="17" t="s">
        <v>247</v>
      </c>
      <c r="BM431" s="139" t="s">
        <v>679</v>
      </c>
    </row>
    <row r="432" spans="2:65" s="1" customFormat="1" ht="11.25" x14ac:dyDescent="0.2">
      <c r="B432" s="32"/>
      <c r="D432" s="141" t="s">
        <v>156</v>
      </c>
      <c r="F432" s="142" t="s">
        <v>680</v>
      </c>
      <c r="I432" s="143"/>
      <c r="L432" s="32"/>
      <c r="M432" s="144"/>
      <c r="U432" s="323"/>
      <c r="V432" s="1" t="str">
        <f t="shared" si="5"/>
        <v/>
      </c>
      <c r="AT432" s="17" t="s">
        <v>156</v>
      </c>
      <c r="AU432" s="17" t="s">
        <v>88</v>
      </c>
    </row>
    <row r="433" spans="2:65" s="14" customFormat="1" ht="11.25" x14ac:dyDescent="0.2">
      <c r="B433" s="158"/>
      <c r="D433" s="146" t="s">
        <v>158</v>
      </c>
      <c r="E433" s="159" t="s">
        <v>19</v>
      </c>
      <c r="F433" s="160" t="s">
        <v>465</v>
      </c>
      <c r="H433" s="159" t="s">
        <v>19</v>
      </c>
      <c r="I433" s="161"/>
      <c r="L433" s="158"/>
      <c r="M433" s="162"/>
      <c r="U433" s="326"/>
      <c r="V433" s="1" t="str">
        <f t="shared" si="5"/>
        <v/>
      </c>
      <c r="AT433" s="159" t="s">
        <v>158</v>
      </c>
      <c r="AU433" s="159" t="s">
        <v>88</v>
      </c>
      <c r="AV433" s="14" t="s">
        <v>82</v>
      </c>
      <c r="AW433" s="14" t="s">
        <v>36</v>
      </c>
      <c r="AX433" s="14" t="s">
        <v>75</v>
      </c>
      <c r="AY433" s="159" t="s">
        <v>146</v>
      </c>
    </row>
    <row r="434" spans="2:65" s="12" customFormat="1" ht="11.25" x14ac:dyDescent="0.2">
      <c r="B434" s="145"/>
      <c r="D434" s="146" t="s">
        <v>158</v>
      </c>
      <c r="E434" s="147" t="s">
        <v>19</v>
      </c>
      <c r="F434" s="148" t="s">
        <v>681</v>
      </c>
      <c r="H434" s="149">
        <v>2.87</v>
      </c>
      <c r="I434" s="150"/>
      <c r="L434" s="145"/>
      <c r="M434" s="151"/>
      <c r="U434" s="324"/>
      <c r="V434" s="1" t="str">
        <f t="shared" si="5"/>
        <v/>
      </c>
      <c r="AT434" s="147" t="s">
        <v>158</v>
      </c>
      <c r="AU434" s="147" t="s">
        <v>88</v>
      </c>
      <c r="AV434" s="12" t="s">
        <v>88</v>
      </c>
      <c r="AW434" s="12" t="s">
        <v>36</v>
      </c>
      <c r="AX434" s="12" t="s">
        <v>75</v>
      </c>
      <c r="AY434" s="147" t="s">
        <v>146</v>
      </c>
    </row>
    <row r="435" spans="2:65" s="13" customFormat="1" ht="11.25" x14ac:dyDescent="0.2">
      <c r="B435" s="152"/>
      <c r="D435" s="146" t="s">
        <v>158</v>
      </c>
      <c r="E435" s="153" t="s">
        <v>19</v>
      </c>
      <c r="F435" s="154" t="s">
        <v>160</v>
      </c>
      <c r="H435" s="155">
        <v>2.87</v>
      </c>
      <c r="I435" s="156"/>
      <c r="L435" s="152"/>
      <c r="M435" s="157"/>
      <c r="U435" s="325"/>
      <c r="V435" s="1" t="str">
        <f t="shared" si="5"/>
        <v/>
      </c>
      <c r="AT435" s="153" t="s">
        <v>158</v>
      </c>
      <c r="AU435" s="153" t="s">
        <v>88</v>
      </c>
      <c r="AV435" s="13" t="s">
        <v>154</v>
      </c>
      <c r="AW435" s="13" t="s">
        <v>36</v>
      </c>
      <c r="AX435" s="13" t="s">
        <v>82</v>
      </c>
      <c r="AY435" s="153" t="s">
        <v>146</v>
      </c>
    </row>
    <row r="436" spans="2:65" s="1" customFormat="1" ht="16.5" customHeight="1" x14ac:dyDescent="0.2">
      <c r="B436" s="32"/>
      <c r="C436" s="164" t="s">
        <v>682</v>
      </c>
      <c r="D436" s="164" t="s">
        <v>450</v>
      </c>
      <c r="E436" s="165" t="s">
        <v>683</v>
      </c>
      <c r="F436" s="166" t="s">
        <v>684</v>
      </c>
      <c r="G436" s="167" t="s">
        <v>163</v>
      </c>
      <c r="H436" s="168">
        <v>3.157</v>
      </c>
      <c r="I436" s="169"/>
      <c r="J436" s="170">
        <f>ROUND(I436*H436,2)</f>
        <v>0</v>
      </c>
      <c r="K436" s="166" t="s">
        <v>19</v>
      </c>
      <c r="L436" s="171"/>
      <c r="M436" s="172" t="s">
        <v>19</v>
      </c>
      <c r="N436" s="173" t="s">
        <v>47</v>
      </c>
      <c r="P436" s="137">
        <f>O436*H436</f>
        <v>0</v>
      </c>
      <c r="Q436" s="137">
        <v>4.0000000000000002E-4</v>
      </c>
      <c r="R436" s="137">
        <f>Q436*H436</f>
        <v>1.2628000000000001E-3</v>
      </c>
      <c r="S436" s="137">
        <v>0</v>
      </c>
      <c r="T436" s="137">
        <f>S436*H436</f>
        <v>0</v>
      </c>
      <c r="U436" s="322" t="s">
        <v>19</v>
      </c>
      <c r="V436" s="1" t="str">
        <f t="shared" si="5"/>
        <v/>
      </c>
      <c r="AR436" s="139" t="s">
        <v>360</v>
      </c>
      <c r="AT436" s="139" t="s">
        <v>450</v>
      </c>
      <c r="AU436" s="139" t="s">
        <v>88</v>
      </c>
      <c r="AY436" s="17" t="s">
        <v>146</v>
      </c>
      <c r="BE436" s="140">
        <f>IF(N436="základní",J436,0)</f>
        <v>0</v>
      </c>
      <c r="BF436" s="140">
        <f>IF(N436="snížená",J436,0)</f>
        <v>0</v>
      </c>
      <c r="BG436" s="140">
        <f>IF(N436="zákl. přenesená",J436,0)</f>
        <v>0</v>
      </c>
      <c r="BH436" s="140">
        <f>IF(N436="sníž. přenesená",J436,0)</f>
        <v>0</v>
      </c>
      <c r="BI436" s="140">
        <f>IF(N436="nulová",J436,0)</f>
        <v>0</v>
      </c>
      <c r="BJ436" s="17" t="s">
        <v>88</v>
      </c>
      <c r="BK436" s="140">
        <f>ROUND(I436*H436,2)</f>
        <v>0</v>
      </c>
      <c r="BL436" s="17" t="s">
        <v>247</v>
      </c>
      <c r="BM436" s="139" t="s">
        <v>685</v>
      </c>
    </row>
    <row r="437" spans="2:65" s="12" customFormat="1" ht="11.25" x14ac:dyDescent="0.2">
      <c r="B437" s="145"/>
      <c r="D437" s="146" t="s">
        <v>158</v>
      </c>
      <c r="F437" s="148" t="s">
        <v>686</v>
      </c>
      <c r="H437" s="149">
        <v>3.157</v>
      </c>
      <c r="I437" s="150"/>
      <c r="L437" s="145"/>
      <c r="M437" s="151"/>
      <c r="U437" s="324"/>
      <c r="V437" s="1" t="str">
        <f t="shared" si="5"/>
        <v/>
      </c>
      <c r="AT437" s="147" t="s">
        <v>158</v>
      </c>
      <c r="AU437" s="147" t="s">
        <v>88</v>
      </c>
      <c r="AV437" s="12" t="s">
        <v>88</v>
      </c>
      <c r="AW437" s="12" t="s">
        <v>4</v>
      </c>
      <c r="AX437" s="12" t="s">
        <v>82</v>
      </c>
      <c r="AY437" s="147" t="s">
        <v>146</v>
      </c>
    </row>
    <row r="438" spans="2:65" s="1" customFormat="1" ht="24.2" customHeight="1" x14ac:dyDescent="0.2">
      <c r="B438" s="32"/>
      <c r="C438" s="128" t="s">
        <v>687</v>
      </c>
      <c r="D438" s="128" t="s">
        <v>149</v>
      </c>
      <c r="E438" s="129" t="s">
        <v>688</v>
      </c>
      <c r="F438" s="130" t="s">
        <v>689</v>
      </c>
      <c r="G438" s="131" t="s">
        <v>517</v>
      </c>
      <c r="H438" s="174"/>
      <c r="I438" s="133"/>
      <c r="J438" s="134">
        <f>ROUND(I438*H438,2)</f>
        <v>0</v>
      </c>
      <c r="K438" s="130" t="s">
        <v>153</v>
      </c>
      <c r="L438" s="32"/>
      <c r="M438" s="135" t="s">
        <v>19</v>
      </c>
      <c r="N438" s="136" t="s">
        <v>47</v>
      </c>
      <c r="P438" s="137">
        <f>O438*H438</f>
        <v>0</v>
      </c>
      <c r="Q438" s="137">
        <v>0</v>
      </c>
      <c r="R438" s="137">
        <f>Q438*H438</f>
        <v>0</v>
      </c>
      <c r="S438" s="137">
        <v>0</v>
      </c>
      <c r="T438" s="137">
        <f>S438*H438</f>
        <v>0</v>
      </c>
      <c r="U438" s="322" t="s">
        <v>19</v>
      </c>
      <c r="V438" s="1" t="str">
        <f t="shared" si="5"/>
        <v/>
      </c>
      <c r="AR438" s="139" t="s">
        <v>247</v>
      </c>
      <c r="AT438" s="139" t="s">
        <v>149</v>
      </c>
      <c r="AU438" s="139" t="s">
        <v>88</v>
      </c>
      <c r="AY438" s="17" t="s">
        <v>146</v>
      </c>
      <c r="BE438" s="140">
        <f>IF(N438="základní",J438,0)</f>
        <v>0</v>
      </c>
      <c r="BF438" s="140">
        <f>IF(N438="snížená",J438,0)</f>
        <v>0</v>
      </c>
      <c r="BG438" s="140">
        <f>IF(N438="zákl. přenesená",J438,0)</f>
        <v>0</v>
      </c>
      <c r="BH438" s="140">
        <f>IF(N438="sníž. přenesená",J438,0)</f>
        <v>0</v>
      </c>
      <c r="BI438" s="140">
        <f>IF(N438="nulová",J438,0)</f>
        <v>0</v>
      </c>
      <c r="BJ438" s="17" t="s">
        <v>88</v>
      </c>
      <c r="BK438" s="140">
        <f>ROUND(I438*H438,2)</f>
        <v>0</v>
      </c>
      <c r="BL438" s="17" t="s">
        <v>247</v>
      </c>
      <c r="BM438" s="139" t="s">
        <v>690</v>
      </c>
    </row>
    <row r="439" spans="2:65" s="1" customFormat="1" ht="11.25" x14ac:dyDescent="0.2">
      <c r="B439" s="32"/>
      <c r="D439" s="141" t="s">
        <v>156</v>
      </c>
      <c r="F439" s="142" t="s">
        <v>691</v>
      </c>
      <c r="I439" s="143"/>
      <c r="L439" s="32"/>
      <c r="M439" s="144"/>
      <c r="U439" s="323"/>
      <c r="V439" s="1" t="str">
        <f t="shared" si="5"/>
        <v/>
      </c>
      <c r="AT439" s="17" t="s">
        <v>156</v>
      </c>
      <c r="AU439" s="17" t="s">
        <v>88</v>
      </c>
    </row>
    <row r="440" spans="2:65" s="11" customFormat="1" ht="22.9" customHeight="1" x14ac:dyDescent="0.2">
      <c r="B440" s="116"/>
      <c r="D440" s="117" t="s">
        <v>74</v>
      </c>
      <c r="E440" s="126" t="s">
        <v>692</v>
      </c>
      <c r="F440" s="126" t="s">
        <v>693</v>
      </c>
      <c r="I440" s="119"/>
      <c r="J440" s="127">
        <f>BK440</f>
        <v>0</v>
      </c>
      <c r="L440" s="116"/>
      <c r="M440" s="121"/>
      <c r="P440" s="122">
        <f>SUM(P441:P477)</f>
        <v>0</v>
      </c>
      <c r="R440" s="122">
        <f>SUM(R441:R477)</f>
        <v>0.40855834000000002</v>
      </c>
      <c r="T440" s="122">
        <f>SUM(T441:T477)</f>
        <v>0</v>
      </c>
      <c r="U440" s="321"/>
      <c r="V440" s="1" t="str">
        <f t="shared" si="5"/>
        <v/>
      </c>
      <c r="AR440" s="117" t="s">
        <v>88</v>
      </c>
      <c r="AT440" s="124" t="s">
        <v>74</v>
      </c>
      <c r="AU440" s="124" t="s">
        <v>82</v>
      </c>
      <c r="AY440" s="117" t="s">
        <v>146</v>
      </c>
      <c r="BK440" s="125">
        <f>SUM(BK441:BK477)</f>
        <v>0</v>
      </c>
    </row>
    <row r="441" spans="2:65" s="1" customFormat="1" ht="16.5" customHeight="1" x14ac:dyDescent="0.2">
      <c r="B441" s="32"/>
      <c r="C441" s="128" t="s">
        <v>694</v>
      </c>
      <c r="D441" s="128" t="s">
        <v>149</v>
      </c>
      <c r="E441" s="129" t="s">
        <v>695</v>
      </c>
      <c r="F441" s="130" t="s">
        <v>696</v>
      </c>
      <c r="G441" s="131" t="s">
        <v>170</v>
      </c>
      <c r="H441" s="132">
        <v>17.02</v>
      </c>
      <c r="I441" s="133"/>
      <c r="J441" s="134">
        <f>ROUND(I441*H441,2)</f>
        <v>0</v>
      </c>
      <c r="K441" s="130" t="s">
        <v>153</v>
      </c>
      <c r="L441" s="32"/>
      <c r="M441" s="135" t="s">
        <v>19</v>
      </c>
      <c r="N441" s="136" t="s">
        <v>47</v>
      </c>
      <c r="P441" s="137">
        <f>O441*H441</f>
        <v>0</v>
      </c>
      <c r="Q441" s="137">
        <v>2.9999999999999997E-4</v>
      </c>
      <c r="R441" s="137">
        <f>Q441*H441</f>
        <v>5.1059999999999994E-3</v>
      </c>
      <c r="S441" s="137">
        <v>0</v>
      </c>
      <c r="T441" s="137">
        <f>S441*H441</f>
        <v>0</v>
      </c>
      <c r="U441" s="322" t="s">
        <v>187</v>
      </c>
      <c r="V441" s="1">
        <f t="shared" si="5"/>
        <v>0</v>
      </c>
      <c r="AR441" s="139" t="s">
        <v>247</v>
      </c>
      <c r="AT441" s="139" t="s">
        <v>149</v>
      </c>
      <c r="AU441" s="139" t="s">
        <v>88</v>
      </c>
      <c r="AY441" s="17" t="s">
        <v>146</v>
      </c>
      <c r="BE441" s="140">
        <f>IF(N441="základní",J441,0)</f>
        <v>0</v>
      </c>
      <c r="BF441" s="140">
        <f>IF(N441="snížená",J441,0)</f>
        <v>0</v>
      </c>
      <c r="BG441" s="140">
        <f>IF(N441="zákl. přenesená",J441,0)</f>
        <v>0</v>
      </c>
      <c r="BH441" s="140">
        <f>IF(N441="sníž. přenesená",J441,0)</f>
        <v>0</v>
      </c>
      <c r="BI441" s="140">
        <f>IF(N441="nulová",J441,0)</f>
        <v>0</v>
      </c>
      <c r="BJ441" s="17" t="s">
        <v>88</v>
      </c>
      <c r="BK441" s="140">
        <f>ROUND(I441*H441,2)</f>
        <v>0</v>
      </c>
      <c r="BL441" s="17" t="s">
        <v>247</v>
      </c>
      <c r="BM441" s="139" t="s">
        <v>697</v>
      </c>
    </row>
    <row r="442" spans="2:65" s="1" customFormat="1" ht="11.25" x14ac:dyDescent="0.2">
      <c r="B442" s="32"/>
      <c r="D442" s="141" t="s">
        <v>156</v>
      </c>
      <c r="F442" s="142" t="s">
        <v>698</v>
      </c>
      <c r="I442" s="143"/>
      <c r="L442" s="32"/>
      <c r="M442" s="144"/>
      <c r="U442" s="323"/>
      <c r="V442" s="1" t="str">
        <f t="shared" si="5"/>
        <v/>
      </c>
      <c r="AT442" s="17" t="s">
        <v>156</v>
      </c>
      <c r="AU442" s="17" t="s">
        <v>88</v>
      </c>
    </row>
    <row r="443" spans="2:65" s="1" customFormat="1" ht="21.75" customHeight="1" x14ac:dyDescent="0.2">
      <c r="B443" s="32"/>
      <c r="C443" s="128" t="s">
        <v>699</v>
      </c>
      <c r="D443" s="128" t="s">
        <v>149</v>
      </c>
      <c r="E443" s="129" t="s">
        <v>700</v>
      </c>
      <c r="F443" s="130" t="s">
        <v>701</v>
      </c>
      <c r="G443" s="131" t="s">
        <v>170</v>
      </c>
      <c r="H443" s="132">
        <v>17.02</v>
      </c>
      <c r="I443" s="133"/>
      <c r="J443" s="134">
        <f>ROUND(I443*H443,2)</f>
        <v>0</v>
      </c>
      <c r="K443" s="130" t="s">
        <v>153</v>
      </c>
      <c r="L443" s="32"/>
      <c r="M443" s="135" t="s">
        <v>19</v>
      </c>
      <c r="N443" s="136" t="s">
        <v>47</v>
      </c>
      <c r="P443" s="137">
        <f>O443*H443</f>
        <v>0</v>
      </c>
      <c r="Q443" s="137">
        <v>9.0900000000000009E-3</v>
      </c>
      <c r="R443" s="137">
        <f>Q443*H443</f>
        <v>0.15471180000000001</v>
      </c>
      <c r="S443" s="137">
        <v>0</v>
      </c>
      <c r="T443" s="137">
        <f>S443*H443</f>
        <v>0</v>
      </c>
      <c r="U443" s="322" t="s">
        <v>187</v>
      </c>
      <c r="V443" s="1">
        <f t="shared" si="5"/>
        <v>0</v>
      </c>
      <c r="AR443" s="139" t="s">
        <v>247</v>
      </c>
      <c r="AT443" s="139" t="s">
        <v>149</v>
      </c>
      <c r="AU443" s="139" t="s">
        <v>88</v>
      </c>
      <c r="AY443" s="17" t="s">
        <v>146</v>
      </c>
      <c r="BE443" s="140">
        <f>IF(N443="základní",J443,0)</f>
        <v>0</v>
      </c>
      <c r="BF443" s="140">
        <f>IF(N443="snížená",J443,0)</f>
        <v>0</v>
      </c>
      <c r="BG443" s="140">
        <f>IF(N443="zákl. přenesená",J443,0)</f>
        <v>0</v>
      </c>
      <c r="BH443" s="140">
        <f>IF(N443="sníž. přenesená",J443,0)</f>
        <v>0</v>
      </c>
      <c r="BI443" s="140">
        <f>IF(N443="nulová",J443,0)</f>
        <v>0</v>
      </c>
      <c r="BJ443" s="17" t="s">
        <v>88</v>
      </c>
      <c r="BK443" s="140">
        <f>ROUND(I443*H443,2)</f>
        <v>0</v>
      </c>
      <c r="BL443" s="17" t="s">
        <v>247</v>
      </c>
      <c r="BM443" s="139" t="s">
        <v>702</v>
      </c>
    </row>
    <row r="444" spans="2:65" s="1" customFormat="1" ht="11.25" x14ac:dyDescent="0.2">
      <c r="B444" s="32"/>
      <c r="D444" s="141" t="s">
        <v>156</v>
      </c>
      <c r="F444" s="142" t="s">
        <v>703</v>
      </c>
      <c r="I444" s="143"/>
      <c r="L444" s="32"/>
      <c r="M444" s="144"/>
      <c r="U444" s="323"/>
      <c r="V444" s="1" t="str">
        <f t="shared" si="5"/>
        <v/>
      </c>
      <c r="AT444" s="17" t="s">
        <v>156</v>
      </c>
      <c r="AU444" s="17" t="s">
        <v>88</v>
      </c>
    </row>
    <row r="445" spans="2:65" s="14" customFormat="1" ht="11.25" x14ac:dyDescent="0.2">
      <c r="B445" s="158"/>
      <c r="D445" s="146" t="s">
        <v>158</v>
      </c>
      <c r="E445" s="159" t="s">
        <v>19</v>
      </c>
      <c r="F445" s="160" t="s">
        <v>704</v>
      </c>
      <c r="H445" s="159" t="s">
        <v>19</v>
      </c>
      <c r="I445" s="161"/>
      <c r="L445" s="158"/>
      <c r="M445" s="162"/>
      <c r="U445" s="326"/>
      <c r="V445" s="1" t="str">
        <f t="shared" si="5"/>
        <v/>
      </c>
      <c r="AT445" s="159" t="s">
        <v>158</v>
      </c>
      <c r="AU445" s="159" t="s">
        <v>88</v>
      </c>
      <c r="AV445" s="14" t="s">
        <v>82</v>
      </c>
      <c r="AW445" s="14" t="s">
        <v>36</v>
      </c>
      <c r="AX445" s="14" t="s">
        <v>75</v>
      </c>
      <c r="AY445" s="159" t="s">
        <v>146</v>
      </c>
    </row>
    <row r="446" spans="2:65" s="12" customFormat="1" ht="11.25" x14ac:dyDescent="0.2">
      <c r="B446" s="145"/>
      <c r="D446" s="146" t="s">
        <v>158</v>
      </c>
      <c r="E446" s="147" t="s">
        <v>19</v>
      </c>
      <c r="F446" s="148" t="s">
        <v>705</v>
      </c>
      <c r="H446" s="149">
        <v>1.7</v>
      </c>
      <c r="I446" s="150"/>
      <c r="L446" s="145"/>
      <c r="M446" s="151"/>
      <c r="U446" s="324"/>
      <c r="V446" s="1" t="str">
        <f t="shared" si="5"/>
        <v/>
      </c>
      <c r="AT446" s="147" t="s">
        <v>158</v>
      </c>
      <c r="AU446" s="147" t="s">
        <v>88</v>
      </c>
      <c r="AV446" s="12" t="s">
        <v>88</v>
      </c>
      <c r="AW446" s="12" t="s">
        <v>36</v>
      </c>
      <c r="AX446" s="12" t="s">
        <v>75</v>
      </c>
      <c r="AY446" s="147" t="s">
        <v>146</v>
      </c>
    </row>
    <row r="447" spans="2:65" s="14" customFormat="1" ht="11.25" x14ac:dyDescent="0.2">
      <c r="B447" s="158"/>
      <c r="D447" s="146" t="s">
        <v>158</v>
      </c>
      <c r="E447" s="159" t="s">
        <v>19</v>
      </c>
      <c r="F447" s="160" t="s">
        <v>706</v>
      </c>
      <c r="H447" s="159" t="s">
        <v>19</v>
      </c>
      <c r="I447" s="161"/>
      <c r="L447" s="158"/>
      <c r="M447" s="162"/>
      <c r="U447" s="326"/>
      <c r="V447" s="1" t="str">
        <f t="shared" si="5"/>
        <v/>
      </c>
      <c r="AT447" s="159" t="s">
        <v>158</v>
      </c>
      <c r="AU447" s="159" t="s">
        <v>88</v>
      </c>
      <c r="AV447" s="14" t="s">
        <v>82</v>
      </c>
      <c r="AW447" s="14" t="s">
        <v>36</v>
      </c>
      <c r="AX447" s="14" t="s">
        <v>75</v>
      </c>
      <c r="AY447" s="159" t="s">
        <v>146</v>
      </c>
    </row>
    <row r="448" spans="2:65" s="12" customFormat="1" ht="11.25" x14ac:dyDescent="0.2">
      <c r="B448" s="145"/>
      <c r="D448" s="146" t="s">
        <v>158</v>
      </c>
      <c r="E448" s="147" t="s">
        <v>19</v>
      </c>
      <c r="F448" s="148" t="s">
        <v>707</v>
      </c>
      <c r="H448" s="149">
        <v>18.27</v>
      </c>
      <c r="I448" s="150"/>
      <c r="L448" s="145"/>
      <c r="M448" s="151"/>
      <c r="U448" s="324"/>
      <c r="V448" s="1" t="str">
        <f t="shared" si="5"/>
        <v/>
      </c>
      <c r="AT448" s="147" t="s">
        <v>158</v>
      </c>
      <c r="AU448" s="147" t="s">
        <v>88</v>
      </c>
      <c r="AV448" s="12" t="s">
        <v>88</v>
      </c>
      <c r="AW448" s="12" t="s">
        <v>36</v>
      </c>
      <c r="AX448" s="12" t="s">
        <v>75</v>
      </c>
      <c r="AY448" s="147" t="s">
        <v>146</v>
      </c>
    </row>
    <row r="449" spans="2:65" s="12" customFormat="1" ht="11.25" x14ac:dyDescent="0.2">
      <c r="B449" s="145"/>
      <c r="D449" s="146" t="s">
        <v>158</v>
      </c>
      <c r="E449" s="147" t="s">
        <v>19</v>
      </c>
      <c r="F449" s="148" t="s">
        <v>708</v>
      </c>
      <c r="H449" s="149">
        <v>-2.95</v>
      </c>
      <c r="I449" s="150"/>
      <c r="L449" s="145"/>
      <c r="M449" s="151"/>
      <c r="U449" s="324"/>
      <c r="V449" s="1" t="str">
        <f t="shared" si="5"/>
        <v/>
      </c>
      <c r="AT449" s="147" t="s">
        <v>158</v>
      </c>
      <c r="AU449" s="147" t="s">
        <v>88</v>
      </c>
      <c r="AV449" s="12" t="s">
        <v>88</v>
      </c>
      <c r="AW449" s="12" t="s">
        <v>36</v>
      </c>
      <c r="AX449" s="12" t="s">
        <v>75</v>
      </c>
      <c r="AY449" s="147" t="s">
        <v>146</v>
      </c>
    </row>
    <row r="450" spans="2:65" s="13" customFormat="1" ht="11.25" x14ac:dyDescent="0.2">
      <c r="B450" s="152"/>
      <c r="D450" s="146" t="s">
        <v>158</v>
      </c>
      <c r="E450" s="153" t="s">
        <v>19</v>
      </c>
      <c r="F450" s="154" t="s">
        <v>160</v>
      </c>
      <c r="H450" s="155">
        <v>17.02</v>
      </c>
      <c r="I450" s="156"/>
      <c r="L450" s="152"/>
      <c r="M450" s="157"/>
      <c r="U450" s="325"/>
      <c r="V450" s="1" t="str">
        <f t="shared" si="5"/>
        <v/>
      </c>
      <c r="AT450" s="153" t="s">
        <v>158</v>
      </c>
      <c r="AU450" s="153" t="s">
        <v>88</v>
      </c>
      <c r="AV450" s="13" t="s">
        <v>154</v>
      </c>
      <c r="AW450" s="13" t="s">
        <v>36</v>
      </c>
      <c r="AX450" s="13" t="s">
        <v>82</v>
      </c>
      <c r="AY450" s="153" t="s">
        <v>146</v>
      </c>
    </row>
    <row r="451" spans="2:65" s="1" customFormat="1" ht="16.5" customHeight="1" x14ac:dyDescent="0.2">
      <c r="B451" s="32"/>
      <c r="C451" s="164" t="s">
        <v>709</v>
      </c>
      <c r="D451" s="164" t="s">
        <v>450</v>
      </c>
      <c r="E451" s="165" t="s">
        <v>710</v>
      </c>
      <c r="F451" s="166" t="s">
        <v>711</v>
      </c>
      <c r="G451" s="167" t="s">
        <v>170</v>
      </c>
      <c r="H451" s="168">
        <v>18.722000000000001</v>
      </c>
      <c r="I451" s="169"/>
      <c r="J451" s="170">
        <f>ROUND(I451*H451,2)</f>
        <v>0</v>
      </c>
      <c r="K451" s="166" t="s">
        <v>19</v>
      </c>
      <c r="L451" s="171"/>
      <c r="M451" s="172" t="s">
        <v>19</v>
      </c>
      <c r="N451" s="173" t="s">
        <v>47</v>
      </c>
      <c r="P451" s="137">
        <f>O451*H451</f>
        <v>0</v>
      </c>
      <c r="Q451" s="137">
        <v>1.2319999999999999E-2</v>
      </c>
      <c r="R451" s="137">
        <f>Q451*H451</f>
        <v>0.23065504000000001</v>
      </c>
      <c r="S451" s="137">
        <v>0</v>
      </c>
      <c r="T451" s="137">
        <f>S451*H451</f>
        <v>0</v>
      </c>
      <c r="U451" s="322" t="s">
        <v>187</v>
      </c>
      <c r="V451" s="1">
        <f t="shared" si="5"/>
        <v>0</v>
      </c>
      <c r="AR451" s="139" t="s">
        <v>360</v>
      </c>
      <c r="AT451" s="139" t="s">
        <v>450</v>
      </c>
      <c r="AU451" s="139" t="s">
        <v>88</v>
      </c>
      <c r="AY451" s="17" t="s">
        <v>146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7" t="s">
        <v>88</v>
      </c>
      <c r="BK451" s="140">
        <f>ROUND(I451*H451,2)</f>
        <v>0</v>
      </c>
      <c r="BL451" s="17" t="s">
        <v>247</v>
      </c>
      <c r="BM451" s="139" t="s">
        <v>712</v>
      </c>
    </row>
    <row r="452" spans="2:65" s="12" customFormat="1" ht="11.25" x14ac:dyDescent="0.2">
      <c r="B452" s="145"/>
      <c r="D452" s="146" t="s">
        <v>158</v>
      </c>
      <c r="F452" s="148" t="s">
        <v>713</v>
      </c>
      <c r="H452" s="149">
        <v>18.722000000000001</v>
      </c>
      <c r="I452" s="150"/>
      <c r="L452" s="145"/>
      <c r="M452" s="151"/>
      <c r="U452" s="324"/>
      <c r="V452" s="1" t="str">
        <f t="shared" si="5"/>
        <v/>
      </c>
      <c r="AT452" s="147" t="s">
        <v>158</v>
      </c>
      <c r="AU452" s="147" t="s">
        <v>88</v>
      </c>
      <c r="AV452" s="12" t="s">
        <v>88</v>
      </c>
      <c r="AW452" s="12" t="s">
        <v>4</v>
      </c>
      <c r="AX452" s="12" t="s">
        <v>82</v>
      </c>
      <c r="AY452" s="147" t="s">
        <v>146</v>
      </c>
    </row>
    <row r="453" spans="2:65" s="1" customFormat="1" ht="16.5" customHeight="1" x14ac:dyDescent="0.2">
      <c r="B453" s="32"/>
      <c r="C453" s="128" t="s">
        <v>714</v>
      </c>
      <c r="D453" s="128" t="s">
        <v>149</v>
      </c>
      <c r="E453" s="129" t="s">
        <v>715</v>
      </c>
      <c r="F453" s="130" t="s">
        <v>716</v>
      </c>
      <c r="G453" s="131" t="s">
        <v>163</v>
      </c>
      <c r="H453" s="132">
        <v>9.5</v>
      </c>
      <c r="I453" s="133"/>
      <c r="J453" s="134">
        <f>ROUND(I453*H453,2)</f>
        <v>0</v>
      </c>
      <c r="K453" s="130" t="s">
        <v>153</v>
      </c>
      <c r="L453" s="32"/>
      <c r="M453" s="135" t="s">
        <v>19</v>
      </c>
      <c r="N453" s="136" t="s">
        <v>47</v>
      </c>
      <c r="P453" s="137">
        <f>O453*H453</f>
        <v>0</v>
      </c>
      <c r="Q453" s="137">
        <v>1.8000000000000001E-4</v>
      </c>
      <c r="R453" s="137">
        <f>Q453*H453</f>
        <v>1.7100000000000001E-3</v>
      </c>
      <c r="S453" s="137">
        <v>0</v>
      </c>
      <c r="T453" s="137">
        <f>S453*H453</f>
        <v>0</v>
      </c>
      <c r="U453" s="322" t="s">
        <v>187</v>
      </c>
      <c r="V453" s="1">
        <f t="shared" si="5"/>
        <v>0</v>
      </c>
      <c r="AR453" s="139" t="s">
        <v>247</v>
      </c>
      <c r="AT453" s="139" t="s">
        <v>149</v>
      </c>
      <c r="AU453" s="139" t="s">
        <v>88</v>
      </c>
      <c r="AY453" s="17" t="s">
        <v>146</v>
      </c>
      <c r="BE453" s="140">
        <f>IF(N453="základní",J453,0)</f>
        <v>0</v>
      </c>
      <c r="BF453" s="140">
        <f>IF(N453="snížená",J453,0)</f>
        <v>0</v>
      </c>
      <c r="BG453" s="140">
        <f>IF(N453="zákl. přenesená",J453,0)</f>
        <v>0</v>
      </c>
      <c r="BH453" s="140">
        <f>IF(N453="sníž. přenesená",J453,0)</f>
        <v>0</v>
      </c>
      <c r="BI453" s="140">
        <f>IF(N453="nulová",J453,0)</f>
        <v>0</v>
      </c>
      <c r="BJ453" s="17" t="s">
        <v>88</v>
      </c>
      <c r="BK453" s="140">
        <f>ROUND(I453*H453,2)</f>
        <v>0</v>
      </c>
      <c r="BL453" s="17" t="s">
        <v>247</v>
      </c>
      <c r="BM453" s="139" t="s">
        <v>717</v>
      </c>
    </row>
    <row r="454" spans="2:65" s="1" customFormat="1" ht="11.25" x14ac:dyDescent="0.2">
      <c r="B454" s="32"/>
      <c r="D454" s="141" t="s">
        <v>156</v>
      </c>
      <c r="F454" s="142" t="s">
        <v>718</v>
      </c>
      <c r="I454" s="143"/>
      <c r="L454" s="32"/>
      <c r="M454" s="144"/>
      <c r="U454" s="323"/>
      <c r="V454" s="1" t="str">
        <f t="shared" si="5"/>
        <v/>
      </c>
      <c r="AT454" s="17" t="s">
        <v>156</v>
      </c>
      <c r="AU454" s="17" t="s">
        <v>88</v>
      </c>
    </row>
    <row r="455" spans="2:65" s="14" customFormat="1" ht="11.25" x14ac:dyDescent="0.2">
      <c r="B455" s="158"/>
      <c r="D455" s="146" t="s">
        <v>158</v>
      </c>
      <c r="E455" s="159" t="s">
        <v>19</v>
      </c>
      <c r="F455" s="160" t="s">
        <v>706</v>
      </c>
      <c r="H455" s="159" t="s">
        <v>19</v>
      </c>
      <c r="I455" s="161"/>
      <c r="L455" s="158"/>
      <c r="M455" s="162"/>
      <c r="U455" s="326"/>
      <c r="V455" s="1" t="str">
        <f t="shared" si="5"/>
        <v/>
      </c>
      <c r="AT455" s="159" t="s">
        <v>158</v>
      </c>
      <c r="AU455" s="159" t="s">
        <v>88</v>
      </c>
      <c r="AV455" s="14" t="s">
        <v>82</v>
      </c>
      <c r="AW455" s="14" t="s">
        <v>36</v>
      </c>
      <c r="AX455" s="14" t="s">
        <v>75</v>
      </c>
      <c r="AY455" s="159" t="s">
        <v>146</v>
      </c>
    </row>
    <row r="456" spans="2:65" s="12" customFormat="1" ht="11.25" x14ac:dyDescent="0.2">
      <c r="B456" s="145"/>
      <c r="D456" s="146" t="s">
        <v>158</v>
      </c>
      <c r="E456" s="147" t="s">
        <v>19</v>
      </c>
      <c r="F456" s="148" t="s">
        <v>719</v>
      </c>
      <c r="H456" s="149">
        <v>6.9</v>
      </c>
      <c r="I456" s="150"/>
      <c r="L456" s="145"/>
      <c r="M456" s="151"/>
      <c r="U456" s="324"/>
      <c r="V456" s="1" t="str">
        <f t="shared" si="5"/>
        <v/>
      </c>
      <c r="AT456" s="147" t="s">
        <v>158</v>
      </c>
      <c r="AU456" s="147" t="s">
        <v>88</v>
      </c>
      <c r="AV456" s="12" t="s">
        <v>88</v>
      </c>
      <c r="AW456" s="12" t="s">
        <v>36</v>
      </c>
      <c r="AX456" s="12" t="s">
        <v>75</v>
      </c>
      <c r="AY456" s="147" t="s">
        <v>146</v>
      </c>
    </row>
    <row r="457" spans="2:65" s="12" customFormat="1" ht="11.25" x14ac:dyDescent="0.2">
      <c r="B457" s="145"/>
      <c r="D457" s="146" t="s">
        <v>158</v>
      </c>
      <c r="E457" s="147" t="s">
        <v>19</v>
      </c>
      <c r="F457" s="148" t="s">
        <v>720</v>
      </c>
      <c r="H457" s="149">
        <v>2.6</v>
      </c>
      <c r="I457" s="150"/>
      <c r="L457" s="145"/>
      <c r="M457" s="151"/>
      <c r="U457" s="324"/>
      <c r="V457" s="1" t="str">
        <f t="shared" si="5"/>
        <v/>
      </c>
      <c r="AT457" s="147" t="s">
        <v>158</v>
      </c>
      <c r="AU457" s="147" t="s">
        <v>88</v>
      </c>
      <c r="AV457" s="12" t="s">
        <v>88</v>
      </c>
      <c r="AW457" s="12" t="s">
        <v>36</v>
      </c>
      <c r="AX457" s="12" t="s">
        <v>75</v>
      </c>
      <c r="AY457" s="147" t="s">
        <v>146</v>
      </c>
    </row>
    <row r="458" spans="2:65" s="13" customFormat="1" ht="11.25" x14ac:dyDescent="0.2">
      <c r="B458" s="152"/>
      <c r="D458" s="146" t="s">
        <v>158</v>
      </c>
      <c r="E458" s="153" t="s">
        <v>19</v>
      </c>
      <c r="F458" s="154" t="s">
        <v>160</v>
      </c>
      <c r="H458" s="155">
        <v>9.5</v>
      </c>
      <c r="I458" s="156"/>
      <c r="L458" s="152"/>
      <c r="M458" s="157"/>
      <c r="U458" s="325"/>
      <c r="V458" s="1" t="str">
        <f t="shared" si="5"/>
        <v/>
      </c>
      <c r="AT458" s="153" t="s">
        <v>158</v>
      </c>
      <c r="AU458" s="153" t="s">
        <v>88</v>
      </c>
      <c r="AV458" s="13" t="s">
        <v>154</v>
      </c>
      <c r="AW458" s="13" t="s">
        <v>36</v>
      </c>
      <c r="AX458" s="13" t="s">
        <v>82</v>
      </c>
      <c r="AY458" s="153" t="s">
        <v>146</v>
      </c>
    </row>
    <row r="459" spans="2:65" s="1" customFormat="1" ht="16.5" customHeight="1" x14ac:dyDescent="0.2">
      <c r="B459" s="32"/>
      <c r="C459" s="164" t="s">
        <v>721</v>
      </c>
      <c r="D459" s="164" t="s">
        <v>450</v>
      </c>
      <c r="E459" s="165" t="s">
        <v>722</v>
      </c>
      <c r="F459" s="166" t="s">
        <v>723</v>
      </c>
      <c r="G459" s="167" t="s">
        <v>163</v>
      </c>
      <c r="H459" s="168">
        <v>9.9749999999999996</v>
      </c>
      <c r="I459" s="169"/>
      <c r="J459" s="170">
        <f>ROUND(I459*H459,2)</f>
        <v>0</v>
      </c>
      <c r="K459" s="166" t="s">
        <v>19</v>
      </c>
      <c r="L459" s="171"/>
      <c r="M459" s="172" t="s">
        <v>19</v>
      </c>
      <c r="N459" s="173" t="s">
        <v>47</v>
      </c>
      <c r="P459" s="137">
        <f>O459*H459</f>
        <v>0</v>
      </c>
      <c r="Q459" s="137">
        <v>1.2E-4</v>
      </c>
      <c r="R459" s="137">
        <f>Q459*H459</f>
        <v>1.1969999999999999E-3</v>
      </c>
      <c r="S459" s="137">
        <v>0</v>
      </c>
      <c r="T459" s="137">
        <f>S459*H459</f>
        <v>0</v>
      </c>
      <c r="U459" s="322" t="s">
        <v>187</v>
      </c>
      <c r="V459" s="1">
        <f t="shared" si="5"/>
        <v>0</v>
      </c>
      <c r="AR459" s="139" t="s">
        <v>360</v>
      </c>
      <c r="AT459" s="139" t="s">
        <v>450</v>
      </c>
      <c r="AU459" s="139" t="s">
        <v>88</v>
      </c>
      <c r="AY459" s="17" t="s">
        <v>146</v>
      </c>
      <c r="BE459" s="140">
        <f>IF(N459="základní",J459,0)</f>
        <v>0</v>
      </c>
      <c r="BF459" s="140">
        <f>IF(N459="snížená",J459,0)</f>
        <v>0</v>
      </c>
      <c r="BG459" s="140">
        <f>IF(N459="zákl. přenesená",J459,0)</f>
        <v>0</v>
      </c>
      <c r="BH459" s="140">
        <f>IF(N459="sníž. přenesená",J459,0)</f>
        <v>0</v>
      </c>
      <c r="BI459" s="140">
        <f>IF(N459="nulová",J459,0)</f>
        <v>0</v>
      </c>
      <c r="BJ459" s="17" t="s">
        <v>88</v>
      </c>
      <c r="BK459" s="140">
        <f>ROUND(I459*H459,2)</f>
        <v>0</v>
      </c>
      <c r="BL459" s="17" t="s">
        <v>247</v>
      </c>
      <c r="BM459" s="139" t="s">
        <v>724</v>
      </c>
    </row>
    <row r="460" spans="2:65" s="12" customFormat="1" ht="11.25" x14ac:dyDescent="0.2">
      <c r="B460" s="145"/>
      <c r="D460" s="146" t="s">
        <v>158</v>
      </c>
      <c r="F460" s="148" t="s">
        <v>725</v>
      </c>
      <c r="H460" s="149">
        <v>9.9749999999999996</v>
      </c>
      <c r="I460" s="150"/>
      <c r="L460" s="145"/>
      <c r="M460" s="151"/>
      <c r="U460" s="324"/>
      <c r="V460" s="1" t="str">
        <f t="shared" si="5"/>
        <v/>
      </c>
      <c r="AT460" s="147" t="s">
        <v>158</v>
      </c>
      <c r="AU460" s="147" t="s">
        <v>88</v>
      </c>
      <c r="AV460" s="12" t="s">
        <v>88</v>
      </c>
      <c r="AW460" s="12" t="s">
        <v>4</v>
      </c>
      <c r="AX460" s="12" t="s">
        <v>82</v>
      </c>
      <c r="AY460" s="147" t="s">
        <v>146</v>
      </c>
    </row>
    <row r="461" spans="2:65" s="1" customFormat="1" ht="16.5" customHeight="1" x14ac:dyDescent="0.2">
      <c r="B461" s="32"/>
      <c r="C461" s="128" t="s">
        <v>726</v>
      </c>
      <c r="D461" s="128" t="s">
        <v>149</v>
      </c>
      <c r="E461" s="129" t="s">
        <v>727</v>
      </c>
      <c r="F461" s="130" t="s">
        <v>728</v>
      </c>
      <c r="G461" s="131" t="s">
        <v>163</v>
      </c>
      <c r="H461" s="132">
        <v>8.9</v>
      </c>
      <c r="I461" s="133"/>
      <c r="J461" s="134">
        <f>ROUND(I461*H461,2)</f>
        <v>0</v>
      </c>
      <c r="K461" s="130" t="s">
        <v>153</v>
      </c>
      <c r="L461" s="32"/>
      <c r="M461" s="135" t="s">
        <v>19</v>
      </c>
      <c r="N461" s="136" t="s">
        <v>47</v>
      </c>
      <c r="P461" s="137">
        <f>O461*H461</f>
        <v>0</v>
      </c>
      <c r="Q461" s="137">
        <v>3.0000000000000001E-5</v>
      </c>
      <c r="R461" s="137">
        <f>Q461*H461</f>
        <v>2.6700000000000004E-4</v>
      </c>
      <c r="S461" s="137">
        <v>0</v>
      </c>
      <c r="T461" s="137">
        <f>S461*H461</f>
        <v>0</v>
      </c>
      <c r="U461" s="322" t="s">
        <v>187</v>
      </c>
      <c r="V461" s="1">
        <f t="shared" si="5"/>
        <v>0</v>
      </c>
      <c r="AR461" s="139" t="s">
        <v>247</v>
      </c>
      <c r="AT461" s="139" t="s">
        <v>149</v>
      </c>
      <c r="AU461" s="139" t="s">
        <v>88</v>
      </c>
      <c r="AY461" s="17" t="s">
        <v>146</v>
      </c>
      <c r="BE461" s="140">
        <f>IF(N461="základní",J461,0)</f>
        <v>0</v>
      </c>
      <c r="BF461" s="140">
        <f>IF(N461="snížená",J461,0)</f>
        <v>0</v>
      </c>
      <c r="BG461" s="140">
        <f>IF(N461="zákl. přenesená",J461,0)</f>
        <v>0</v>
      </c>
      <c r="BH461" s="140">
        <f>IF(N461="sníž. přenesená",J461,0)</f>
        <v>0</v>
      </c>
      <c r="BI461" s="140">
        <f>IF(N461="nulová",J461,0)</f>
        <v>0</v>
      </c>
      <c r="BJ461" s="17" t="s">
        <v>88</v>
      </c>
      <c r="BK461" s="140">
        <f>ROUND(I461*H461,2)</f>
        <v>0</v>
      </c>
      <c r="BL461" s="17" t="s">
        <v>247</v>
      </c>
      <c r="BM461" s="139" t="s">
        <v>729</v>
      </c>
    </row>
    <row r="462" spans="2:65" s="1" customFormat="1" ht="11.25" x14ac:dyDescent="0.2">
      <c r="B462" s="32"/>
      <c r="D462" s="141" t="s">
        <v>156</v>
      </c>
      <c r="F462" s="142" t="s">
        <v>730</v>
      </c>
      <c r="I462" s="143"/>
      <c r="L462" s="32"/>
      <c r="M462" s="144"/>
      <c r="U462" s="323"/>
      <c r="V462" s="1" t="str">
        <f t="shared" si="5"/>
        <v/>
      </c>
      <c r="AT462" s="17" t="s">
        <v>156</v>
      </c>
      <c r="AU462" s="17" t="s">
        <v>88</v>
      </c>
    </row>
    <row r="463" spans="2:65" s="14" customFormat="1" ht="11.25" x14ac:dyDescent="0.2">
      <c r="B463" s="158"/>
      <c r="D463" s="146" t="s">
        <v>158</v>
      </c>
      <c r="E463" s="159" t="s">
        <v>19</v>
      </c>
      <c r="F463" s="160" t="s">
        <v>731</v>
      </c>
      <c r="H463" s="159" t="s">
        <v>19</v>
      </c>
      <c r="I463" s="161"/>
      <c r="L463" s="158"/>
      <c r="M463" s="162"/>
      <c r="U463" s="326"/>
      <c r="V463" s="1" t="str">
        <f t="shared" si="5"/>
        <v/>
      </c>
      <c r="AT463" s="159" t="s">
        <v>158</v>
      </c>
      <c r="AU463" s="159" t="s">
        <v>88</v>
      </c>
      <c r="AV463" s="14" t="s">
        <v>82</v>
      </c>
      <c r="AW463" s="14" t="s">
        <v>36</v>
      </c>
      <c r="AX463" s="14" t="s">
        <v>75</v>
      </c>
      <c r="AY463" s="159" t="s">
        <v>146</v>
      </c>
    </row>
    <row r="464" spans="2:65" s="12" customFormat="1" ht="11.25" x14ac:dyDescent="0.2">
      <c r="B464" s="145"/>
      <c r="D464" s="146" t="s">
        <v>158</v>
      </c>
      <c r="E464" s="147" t="s">
        <v>19</v>
      </c>
      <c r="F464" s="148" t="s">
        <v>732</v>
      </c>
      <c r="H464" s="149">
        <v>0.5</v>
      </c>
      <c r="I464" s="150"/>
      <c r="L464" s="145"/>
      <c r="M464" s="151"/>
      <c r="U464" s="324"/>
      <c r="V464" s="1" t="str">
        <f t="shared" si="5"/>
        <v/>
      </c>
      <c r="AT464" s="147" t="s">
        <v>158</v>
      </c>
      <c r="AU464" s="147" t="s">
        <v>88</v>
      </c>
      <c r="AV464" s="12" t="s">
        <v>88</v>
      </c>
      <c r="AW464" s="12" t="s">
        <v>36</v>
      </c>
      <c r="AX464" s="12" t="s">
        <v>75</v>
      </c>
      <c r="AY464" s="147" t="s">
        <v>146</v>
      </c>
    </row>
    <row r="465" spans="2:65" s="12" customFormat="1" ht="11.25" x14ac:dyDescent="0.2">
      <c r="B465" s="145"/>
      <c r="D465" s="146" t="s">
        <v>158</v>
      </c>
      <c r="E465" s="147" t="s">
        <v>19</v>
      </c>
      <c r="F465" s="148" t="s">
        <v>733</v>
      </c>
      <c r="H465" s="149">
        <v>8.4</v>
      </c>
      <c r="I465" s="150"/>
      <c r="L465" s="145"/>
      <c r="M465" s="151"/>
      <c r="U465" s="324"/>
      <c r="V465" s="1" t="str">
        <f t="shared" si="5"/>
        <v/>
      </c>
      <c r="AT465" s="147" t="s">
        <v>158</v>
      </c>
      <c r="AU465" s="147" t="s">
        <v>88</v>
      </c>
      <c r="AV465" s="12" t="s">
        <v>88</v>
      </c>
      <c r="AW465" s="12" t="s">
        <v>36</v>
      </c>
      <c r="AX465" s="12" t="s">
        <v>75</v>
      </c>
      <c r="AY465" s="147" t="s">
        <v>146</v>
      </c>
    </row>
    <row r="466" spans="2:65" s="13" customFormat="1" ht="11.25" x14ac:dyDescent="0.2">
      <c r="B466" s="152"/>
      <c r="D466" s="146" t="s">
        <v>158</v>
      </c>
      <c r="E466" s="153" t="s">
        <v>19</v>
      </c>
      <c r="F466" s="154" t="s">
        <v>160</v>
      </c>
      <c r="H466" s="155">
        <v>8.9</v>
      </c>
      <c r="I466" s="156"/>
      <c r="L466" s="152"/>
      <c r="M466" s="157"/>
      <c r="U466" s="325"/>
      <c r="V466" s="1" t="str">
        <f t="shared" si="5"/>
        <v/>
      </c>
      <c r="AT466" s="153" t="s">
        <v>158</v>
      </c>
      <c r="AU466" s="153" t="s">
        <v>88</v>
      </c>
      <c r="AV466" s="13" t="s">
        <v>154</v>
      </c>
      <c r="AW466" s="13" t="s">
        <v>36</v>
      </c>
      <c r="AX466" s="13" t="s">
        <v>82</v>
      </c>
      <c r="AY466" s="153" t="s">
        <v>146</v>
      </c>
    </row>
    <row r="467" spans="2:65" s="1" customFormat="1" ht="16.5" customHeight="1" x14ac:dyDescent="0.2">
      <c r="B467" s="32"/>
      <c r="C467" s="128" t="s">
        <v>734</v>
      </c>
      <c r="D467" s="128" t="s">
        <v>149</v>
      </c>
      <c r="E467" s="129" t="s">
        <v>735</v>
      </c>
      <c r="F467" s="130" t="s">
        <v>736</v>
      </c>
      <c r="G467" s="131" t="s">
        <v>170</v>
      </c>
      <c r="H467" s="132">
        <v>9.8010000000000002</v>
      </c>
      <c r="I467" s="133"/>
      <c r="J467" s="134">
        <f>ROUND(I467*H467,2)</f>
        <v>0</v>
      </c>
      <c r="K467" s="130" t="s">
        <v>153</v>
      </c>
      <c r="L467" s="32"/>
      <c r="M467" s="135" t="s">
        <v>19</v>
      </c>
      <c r="N467" s="136" t="s">
        <v>47</v>
      </c>
      <c r="P467" s="137">
        <f>O467*H467</f>
        <v>0</v>
      </c>
      <c r="Q467" s="137">
        <v>1.5E-3</v>
      </c>
      <c r="R467" s="137">
        <f>Q467*H467</f>
        <v>1.4701500000000001E-2</v>
      </c>
      <c r="S467" s="137">
        <v>0</v>
      </c>
      <c r="T467" s="137">
        <f>S467*H467</f>
        <v>0</v>
      </c>
      <c r="U467" s="322" t="s">
        <v>187</v>
      </c>
      <c r="V467" s="1">
        <f t="shared" si="5"/>
        <v>0</v>
      </c>
      <c r="AR467" s="139" t="s">
        <v>247</v>
      </c>
      <c r="AT467" s="139" t="s">
        <v>149</v>
      </c>
      <c r="AU467" s="139" t="s">
        <v>88</v>
      </c>
      <c r="AY467" s="17" t="s">
        <v>146</v>
      </c>
      <c r="BE467" s="140">
        <f>IF(N467="základní",J467,0)</f>
        <v>0</v>
      </c>
      <c r="BF467" s="140">
        <f>IF(N467="snížená",J467,0)</f>
        <v>0</v>
      </c>
      <c r="BG467" s="140">
        <f>IF(N467="zákl. přenesená",J467,0)</f>
        <v>0</v>
      </c>
      <c r="BH467" s="140">
        <f>IF(N467="sníž. přenesená",J467,0)</f>
        <v>0</v>
      </c>
      <c r="BI467" s="140">
        <f>IF(N467="nulová",J467,0)</f>
        <v>0</v>
      </c>
      <c r="BJ467" s="17" t="s">
        <v>88</v>
      </c>
      <c r="BK467" s="140">
        <f>ROUND(I467*H467,2)</f>
        <v>0</v>
      </c>
      <c r="BL467" s="17" t="s">
        <v>247</v>
      </c>
      <c r="BM467" s="139" t="s">
        <v>737</v>
      </c>
    </row>
    <row r="468" spans="2:65" s="1" customFormat="1" ht="11.25" x14ac:dyDescent="0.2">
      <c r="B468" s="32"/>
      <c r="D468" s="141" t="s">
        <v>156</v>
      </c>
      <c r="F468" s="142" t="s">
        <v>738</v>
      </c>
      <c r="I468" s="143"/>
      <c r="L468" s="32"/>
      <c r="M468" s="144"/>
      <c r="U468" s="323"/>
      <c r="V468" s="1" t="str">
        <f t="shared" si="5"/>
        <v/>
      </c>
      <c r="AT468" s="17" t="s">
        <v>156</v>
      </c>
      <c r="AU468" s="17" t="s">
        <v>88</v>
      </c>
    </row>
    <row r="469" spans="2:65" s="12" customFormat="1" ht="11.25" x14ac:dyDescent="0.2">
      <c r="B469" s="145"/>
      <c r="D469" s="146" t="s">
        <v>158</v>
      </c>
      <c r="E469" s="147" t="s">
        <v>19</v>
      </c>
      <c r="F469" s="148" t="s">
        <v>739</v>
      </c>
      <c r="H469" s="149">
        <v>9.0510000000000002</v>
      </c>
      <c r="I469" s="150"/>
      <c r="L469" s="145"/>
      <c r="M469" s="151"/>
      <c r="U469" s="324"/>
      <c r="V469" s="1" t="str">
        <f t="shared" si="5"/>
        <v/>
      </c>
      <c r="AT469" s="147" t="s">
        <v>158</v>
      </c>
      <c r="AU469" s="147" t="s">
        <v>88</v>
      </c>
      <c r="AV469" s="12" t="s">
        <v>88</v>
      </c>
      <c r="AW469" s="12" t="s">
        <v>36</v>
      </c>
      <c r="AX469" s="12" t="s">
        <v>75</v>
      </c>
      <c r="AY469" s="147" t="s">
        <v>146</v>
      </c>
    </row>
    <row r="470" spans="2:65" s="12" customFormat="1" ht="11.25" x14ac:dyDescent="0.2">
      <c r="B470" s="145"/>
      <c r="D470" s="146" t="s">
        <v>158</v>
      </c>
      <c r="E470" s="147" t="s">
        <v>19</v>
      </c>
      <c r="F470" s="148" t="s">
        <v>740</v>
      </c>
      <c r="H470" s="149">
        <v>0.75</v>
      </c>
      <c r="I470" s="150"/>
      <c r="L470" s="145"/>
      <c r="M470" s="151"/>
      <c r="U470" s="324"/>
      <c r="V470" s="1" t="str">
        <f t="shared" si="5"/>
        <v/>
      </c>
      <c r="AT470" s="147" t="s">
        <v>158</v>
      </c>
      <c r="AU470" s="147" t="s">
        <v>88</v>
      </c>
      <c r="AV470" s="12" t="s">
        <v>88</v>
      </c>
      <c r="AW470" s="12" t="s">
        <v>36</v>
      </c>
      <c r="AX470" s="12" t="s">
        <v>75</v>
      </c>
      <c r="AY470" s="147" t="s">
        <v>146</v>
      </c>
    </row>
    <row r="471" spans="2:65" s="13" customFormat="1" ht="11.25" x14ac:dyDescent="0.2">
      <c r="B471" s="152"/>
      <c r="D471" s="146" t="s">
        <v>158</v>
      </c>
      <c r="E471" s="153" t="s">
        <v>19</v>
      </c>
      <c r="F471" s="154" t="s">
        <v>160</v>
      </c>
      <c r="H471" s="155">
        <v>9.8010000000000002</v>
      </c>
      <c r="I471" s="156"/>
      <c r="L471" s="152"/>
      <c r="M471" s="157"/>
      <c r="U471" s="325"/>
      <c r="V471" s="1" t="str">
        <f t="shared" si="5"/>
        <v/>
      </c>
      <c r="AT471" s="153" t="s">
        <v>158</v>
      </c>
      <c r="AU471" s="153" t="s">
        <v>88</v>
      </c>
      <c r="AV471" s="13" t="s">
        <v>154</v>
      </c>
      <c r="AW471" s="13" t="s">
        <v>36</v>
      </c>
      <c r="AX471" s="13" t="s">
        <v>82</v>
      </c>
      <c r="AY471" s="153" t="s">
        <v>146</v>
      </c>
    </row>
    <row r="472" spans="2:65" s="1" customFormat="1" ht="16.5" customHeight="1" x14ac:dyDescent="0.2">
      <c r="B472" s="32"/>
      <c r="C472" s="128" t="s">
        <v>741</v>
      </c>
      <c r="D472" s="128" t="s">
        <v>149</v>
      </c>
      <c r="E472" s="129" t="s">
        <v>742</v>
      </c>
      <c r="F472" s="130" t="s">
        <v>743</v>
      </c>
      <c r="G472" s="131" t="s">
        <v>273</v>
      </c>
      <c r="H472" s="132">
        <v>1</v>
      </c>
      <c r="I472" s="133"/>
      <c r="J472" s="134">
        <f>ROUND(I472*H472,2)</f>
        <v>0</v>
      </c>
      <c r="K472" s="130" t="s">
        <v>153</v>
      </c>
      <c r="L472" s="32"/>
      <c r="M472" s="135" t="s">
        <v>19</v>
      </c>
      <c r="N472" s="136" t="s">
        <v>47</v>
      </c>
      <c r="P472" s="137">
        <f>O472*H472</f>
        <v>0</v>
      </c>
      <c r="Q472" s="137">
        <v>2.1000000000000001E-4</v>
      </c>
      <c r="R472" s="137">
        <f>Q472*H472</f>
        <v>2.1000000000000001E-4</v>
      </c>
      <c r="S472" s="137">
        <v>0</v>
      </c>
      <c r="T472" s="137">
        <f>S472*H472</f>
        <v>0</v>
      </c>
      <c r="U472" s="322" t="s">
        <v>187</v>
      </c>
      <c r="V472" s="1">
        <f t="shared" si="5"/>
        <v>0</v>
      </c>
      <c r="AR472" s="139" t="s">
        <v>247</v>
      </c>
      <c r="AT472" s="139" t="s">
        <v>149</v>
      </c>
      <c r="AU472" s="139" t="s">
        <v>88</v>
      </c>
      <c r="AY472" s="17" t="s">
        <v>146</v>
      </c>
      <c r="BE472" s="140">
        <f>IF(N472="základní",J472,0)</f>
        <v>0</v>
      </c>
      <c r="BF472" s="140">
        <f>IF(N472="snížená",J472,0)</f>
        <v>0</v>
      </c>
      <c r="BG472" s="140">
        <f>IF(N472="zákl. přenesená",J472,0)</f>
        <v>0</v>
      </c>
      <c r="BH472" s="140">
        <f>IF(N472="sníž. přenesená",J472,0)</f>
        <v>0</v>
      </c>
      <c r="BI472" s="140">
        <f>IF(N472="nulová",J472,0)</f>
        <v>0</v>
      </c>
      <c r="BJ472" s="17" t="s">
        <v>88</v>
      </c>
      <c r="BK472" s="140">
        <f>ROUND(I472*H472,2)</f>
        <v>0</v>
      </c>
      <c r="BL472" s="17" t="s">
        <v>247</v>
      </c>
      <c r="BM472" s="139" t="s">
        <v>744</v>
      </c>
    </row>
    <row r="473" spans="2:65" s="1" customFormat="1" ht="11.25" x14ac:dyDescent="0.2">
      <c r="B473" s="32"/>
      <c r="D473" s="141" t="s">
        <v>156</v>
      </c>
      <c r="F473" s="142" t="s">
        <v>745</v>
      </c>
      <c r="I473" s="143"/>
      <c r="L473" s="32"/>
      <c r="M473" s="144"/>
      <c r="U473" s="323"/>
      <c r="V473" s="1" t="str">
        <f t="shared" si="5"/>
        <v/>
      </c>
      <c r="AT473" s="17" t="s">
        <v>156</v>
      </c>
      <c r="AU473" s="17" t="s">
        <v>88</v>
      </c>
    </row>
    <row r="474" spans="2:65" s="12" customFormat="1" ht="11.25" x14ac:dyDescent="0.2">
      <c r="B474" s="145"/>
      <c r="D474" s="146" t="s">
        <v>158</v>
      </c>
      <c r="E474" s="147" t="s">
        <v>19</v>
      </c>
      <c r="F474" s="148" t="s">
        <v>746</v>
      </c>
      <c r="H474" s="149">
        <v>1</v>
      </c>
      <c r="I474" s="150"/>
      <c r="L474" s="145"/>
      <c r="M474" s="151"/>
      <c r="U474" s="324"/>
      <c r="V474" s="1" t="str">
        <f t="shared" si="5"/>
        <v/>
      </c>
      <c r="AT474" s="147" t="s">
        <v>158</v>
      </c>
      <c r="AU474" s="147" t="s">
        <v>88</v>
      </c>
      <c r="AV474" s="12" t="s">
        <v>88</v>
      </c>
      <c r="AW474" s="12" t="s">
        <v>36</v>
      </c>
      <c r="AX474" s="12" t="s">
        <v>75</v>
      </c>
      <c r="AY474" s="147" t="s">
        <v>146</v>
      </c>
    </row>
    <row r="475" spans="2:65" s="13" customFormat="1" ht="11.25" x14ac:dyDescent="0.2">
      <c r="B475" s="152"/>
      <c r="D475" s="146" t="s">
        <v>158</v>
      </c>
      <c r="E475" s="153" t="s">
        <v>19</v>
      </c>
      <c r="F475" s="154" t="s">
        <v>160</v>
      </c>
      <c r="H475" s="155">
        <v>1</v>
      </c>
      <c r="I475" s="156"/>
      <c r="L475" s="152"/>
      <c r="M475" s="157"/>
      <c r="U475" s="325"/>
      <c r="V475" s="1" t="str">
        <f t="shared" si="5"/>
        <v/>
      </c>
      <c r="AT475" s="153" t="s">
        <v>158</v>
      </c>
      <c r="AU475" s="153" t="s">
        <v>88</v>
      </c>
      <c r="AV475" s="13" t="s">
        <v>154</v>
      </c>
      <c r="AW475" s="13" t="s">
        <v>36</v>
      </c>
      <c r="AX475" s="13" t="s">
        <v>82</v>
      </c>
      <c r="AY475" s="153" t="s">
        <v>146</v>
      </c>
    </row>
    <row r="476" spans="2:65" s="1" customFormat="1" ht="24.2" customHeight="1" x14ac:dyDescent="0.2">
      <c r="B476" s="32"/>
      <c r="C476" s="128" t="s">
        <v>747</v>
      </c>
      <c r="D476" s="128" t="s">
        <v>149</v>
      </c>
      <c r="E476" s="129" t="s">
        <v>748</v>
      </c>
      <c r="F476" s="130" t="s">
        <v>749</v>
      </c>
      <c r="G476" s="131" t="s">
        <v>517</v>
      </c>
      <c r="H476" s="174"/>
      <c r="I476" s="133"/>
      <c r="J476" s="134">
        <f>ROUND(I476*H476,2)</f>
        <v>0</v>
      </c>
      <c r="K476" s="130" t="s">
        <v>153</v>
      </c>
      <c r="L476" s="32"/>
      <c r="M476" s="135" t="s">
        <v>19</v>
      </c>
      <c r="N476" s="136" t="s">
        <v>47</v>
      </c>
      <c r="P476" s="137">
        <f>O476*H476</f>
        <v>0</v>
      </c>
      <c r="Q476" s="137">
        <v>0</v>
      </c>
      <c r="R476" s="137">
        <f>Q476*H476</f>
        <v>0</v>
      </c>
      <c r="S476" s="137">
        <v>0</v>
      </c>
      <c r="T476" s="137">
        <f>S476*H476</f>
        <v>0</v>
      </c>
      <c r="U476" s="322" t="s">
        <v>187</v>
      </c>
      <c r="V476" s="1">
        <f t="shared" si="5"/>
        <v>0</v>
      </c>
      <c r="AR476" s="139" t="s">
        <v>247</v>
      </c>
      <c r="AT476" s="139" t="s">
        <v>149</v>
      </c>
      <c r="AU476" s="139" t="s">
        <v>88</v>
      </c>
      <c r="AY476" s="17" t="s">
        <v>146</v>
      </c>
      <c r="BE476" s="140">
        <f>IF(N476="základní",J476,0)</f>
        <v>0</v>
      </c>
      <c r="BF476" s="140">
        <f>IF(N476="snížená",J476,0)</f>
        <v>0</v>
      </c>
      <c r="BG476" s="140">
        <f>IF(N476="zákl. přenesená",J476,0)</f>
        <v>0</v>
      </c>
      <c r="BH476" s="140">
        <f>IF(N476="sníž. přenesená",J476,0)</f>
        <v>0</v>
      </c>
      <c r="BI476" s="140">
        <f>IF(N476="nulová",J476,0)</f>
        <v>0</v>
      </c>
      <c r="BJ476" s="17" t="s">
        <v>88</v>
      </c>
      <c r="BK476" s="140">
        <f>ROUND(I476*H476,2)</f>
        <v>0</v>
      </c>
      <c r="BL476" s="17" t="s">
        <v>247</v>
      </c>
      <c r="BM476" s="139" t="s">
        <v>750</v>
      </c>
    </row>
    <row r="477" spans="2:65" s="1" customFormat="1" ht="11.25" x14ac:dyDescent="0.2">
      <c r="B477" s="32"/>
      <c r="D477" s="141" t="s">
        <v>156</v>
      </c>
      <c r="F477" s="142" t="s">
        <v>751</v>
      </c>
      <c r="I477" s="143"/>
      <c r="L477" s="32"/>
      <c r="M477" s="144"/>
      <c r="U477" s="323"/>
      <c r="V477" s="1" t="str">
        <f t="shared" si="5"/>
        <v/>
      </c>
      <c r="AT477" s="17" t="s">
        <v>156</v>
      </c>
      <c r="AU477" s="17" t="s">
        <v>88</v>
      </c>
    </row>
    <row r="478" spans="2:65" s="11" customFormat="1" ht="22.9" customHeight="1" x14ac:dyDescent="0.2">
      <c r="B478" s="116"/>
      <c r="D478" s="117" t="s">
        <v>74</v>
      </c>
      <c r="E478" s="126" t="s">
        <v>752</v>
      </c>
      <c r="F478" s="126" t="s">
        <v>753</v>
      </c>
      <c r="I478" s="119"/>
      <c r="J478" s="127">
        <f>BK478</f>
        <v>0</v>
      </c>
      <c r="L478" s="116"/>
      <c r="M478" s="121"/>
      <c r="P478" s="122">
        <f>SUM(P479:P504)</f>
        <v>0</v>
      </c>
      <c r="R478" s="122">
        <f>SUM(R479:R504)</f>
        <v>0.21914274</v>
      </c>
      <c r="T478" s="122">
        <f>SUM(T479:T504)</f>
        <v>3.640268E-2</v>
      </c>
      <c r="U478" s="321"/>
      <c r="V478" s="1" t="str">
        <f t="shared" si="5"/>
        <v/>
      </c>
      <c r="AR478" s="117" t="s">
        <v>88</v>
      </c>
      <c r="AT478" s="124" t="s">
        <v>74</v>
      </c>
      <c r="AU478" s="124" t="s">
        <v>82</v>
      </c>
      <c r="AY478" s="117" t="s">
        <v>146</v>
      </c>
      <c r="BK478" s="125">
        <f>SUM(BK479:BK504)</f>
        <v>0</v>
      </c>
    </row>
    <row r="479" spans="2:65" s="1" customFormat="1" ht="16.5" customHeight="1" x14ac:dyDescent="0.2">
      <c r="B479" s="32"/>
      <c r="C479" s="128" t="s">
        <v>754</v>
      </c>
      <c r="D479" s="128" t="s">
        <v>149</v>
      </c>
      <c r="E479" s="129" t="s">
        <v>755</v>
      </c>
      <c r="F479" s="130" t="s">
        <v>756</v>
      </c>
      <c r="G479" s="131" t="s">
        <v>170</v>
      </c>
      <c r="H479" s="132">
        <v>117.428</v>
      </c>
      <c r="I479" s="133"/>
      <c r="J479" s="134">
        <f>ROUND(I479*H479,2)</f>
        <v>0</v>
      </c>
      <c r="K479" s="130" t="s">
        <v>153</v>
      </c>
      <c r="L479" s="32"/>
      <c r="M479" s="135" t="s">
        <v>19</v>
      </c>
      <c r="N479" s="136" t="s">
        <v>47</v>
      </c>
      <c r="P479" s="137">
        <f>O479*H479</f>
        <v>0</v>
      </c>
      <c r="Q479" s="137">
        <v>1E-3</v>
      </c>
      <c r="R479" s="137">
        <f>Q479*H479</f>
        <v>0.117428</v>
      </c>
      <c r="S479" s="137">
        <v>3.1E-4</v>
      </c>
      <c r="T479" s="137">
        <f>S479*H479</f>
        <v>3.640268E-2</v>
      </c>
      <c r="U479" s="322" t="s">
        <v>19</v>
      </c>
      <c r="V479" s="1" t="str">
        <f t="shared" si="5"/>
        <v/>
      </c>
      <c r="AR479" s="139" t="s">
        <v>247</v>
      </c>
      <c r="AT479" s="139" t="s">
        <v>149</v>
      </c>
      <c r="AU479" s="139" t="s">
        <v>88</v>
      </c>
      <c r="AY479" s="17" t="s">
        <v>146</v>
      </c>
      <c r="BE479" s="140">
        <f>IF(N479="základní",J479,0)</f>
        <v>0</v>
      </c>
      <c r="BF479" s="140">
        <f>IF(N479="snížená",J479,0)</f>
        <v>0</v>
      </c>
      <c r="BG479" s="140">
        <f>IF(N479="zákl. přenesená",J479,0)</f>
        <v>0</v>
      </c>
      <c r="BH479" s="140">
        <f>IF(N479="sníž. přenesená",J479,0)</f>
        <v>0</v>
      </c>
      <c r="BI479" s="140">
        <f>IF(N479="nulová",J479,0)</f>
        <v>0</v>
      </c>
      <c r="BJ479" s="17" t="s">
        <v>88</v>
      </c>
      <c r="BK479" s="140">
        <f>ROUND(I479*H479,2)</f>
        <v>0</v>
      </c>
      <c r="BL479" s="17" t="s">
        <v>247</v>
      </c>
      <c r="BM479" s="139" t="s">
        <v>757</v>
      </c>
    </row>
    <row r="480" spans="2:65" s="1" customFormat="1" ht="11.25" x14ac:dyDescent="0.2">
      <c r="B480" s="32"/>
      <c r="D480" s="141" t="s">
        <v>156</v>
      </c>
      <c r="F480" s="142" t="s">
        <v>758</v>
      </c>
      <c r="I480" s="143"/>
      <c r="L480" s="32"/>
      <c r="M480" s="144"/>
      <c r="U480" s="323"/>
      <c r="V480" s="1" t="str">
        <f t="shared" si="5"/>
        <v/>
      </c>
      <c r="AT480" s="17" t="s">
        <v>156</v>
      </c>
      <c r="AU480" s="17" t="s">
        <v>88</v>
      </c>
    </row>
    <row r="481" spans="2:65" s="12" customFormat="1" ht="11.25" x14ac:dyDescent="0.2">
      <c r="B481" s="145"/>
      <c r="D481" s="146" t="s">
        <v>158</v>
      </c>
      <c r="E481" s="147" t="s">
        <v>19</v>
      </c>
      <c r="F481" s="148" t="s">
        <v>759</v>
      </c>
      <c r="H481" s="149">
        <v>41.378</v>
      </c>
      <c r="I481" s="150"/>
      <c r="L481" s="145"/>
      <c r="M481" s="151"/>
      <c r="U481" s="324"/>
      <c r="V481" s="1" t="str">
        <f t="shared" si="5"/>
        <v/>
      </c>
      <c r="AT481" s="147" t="s">
        <v>158</v>
      </c>
      <c r="AU481" s="147" t="s">
        <v>88</v>
      </c>
      <c r="AV481" s="12" t="s">
        <v>88</v>
      </c>
      <c r="AW481" s="12" t="s">
        <v>36</v>
      </c>
      <c r="AX481" s="12" t="s">
        <v>75</v>
      </c>
      <c r="AY481" s="147" t="s">
        <v>146</v>
      </c>
    </row>
    <row r="482" spans="2:65" s="12" customFormat="1" ht="11.25" x14ac:dyDescent="0.2">
      <c r="B482" s="145"/>
      <c r="D482" s="146" t="s">
        <v>158</v>
      </c>
      <c r="E482" s="147" t="s">
        <v>19</v>
      </c>
      <c r="F482" s="148" t="s">
        <v>760</v>
      </c>
      <c r="H482" s="149">
        <v>76.05</v>
      </c>
      <c r="I482" s="150"/>
      <c r="L482" s="145"/>
      <c r="M482" s="151"/>
      <c r="U482" s="324"/>
      <c r="V482" s="1" t="str">
        <f t="shared" si="5"/>
        <v/>
      </c>
      <c r="AT482" s="147" t="s">
        <v>158</v>
      </c>
      <c r="AU482" s="147" t="s">
        <v>88</v>
      </c>
      <c r="AV482" s="12" t="s">
        <v>88</v>
      </c>
      <c r="AW482" s="12" t="s">
        <v>36</v>
      </c>
      <c r="AX482" s="12" t="s">
        <v>75</v>
      </c>
      <c r="AY482" s="147" t="s">
        <v>146</v>
      </c>
    </row>
    <row r="483" spans="2:65" s="13" customFormat="1" ht="11.25" x14ac:dyDescent="0.2">
      <c r="B483" s="152"/>
      <c r="D483" s="146" t="s">
        <v>158</v>
      </c>
      <c r="E483" s="153" t="s">
        <v>19</v>
      </c>
      <c r="F483" s="154" t="s">
        <v>160</v>
      </c>
      <c r="H483" s="155">
        <v>117.428</v>
      </c>
      <c r="I483" s="156"/>
      <c r="L483" s="152"/>
      <c r="M483" s="157"/>
      <c r="U483" s="325"/>
      <c r="V483" s="1" t="str">
        <f t="shared" si="5"/>
        <v/>
      </c>
      <c r="AT483" s="153" t="s">
        <v>158</v>
      </c>
      <c r="AU483" s="153" t="s">
        <v>88</v>
      </c>
      <c r="AV483" s="13" t="s">
        <v>154</v>
      </c>
      <c r="AW483" s="13" t="s">
        <v>36</v>
      </c>
      <c r="AX483" s="13" t="s">
        <v>82</v>
      </c>
      <c r="AY483" s="153" t="s">
        <v>146</v>
      </c>
    </row>
    <row r="484" spans="2:65" s="1" customFormat="1" ht="16.5" customHeight="1" x14ac:dyDescent="0.2">
      <c r="B484" s="32"/>
      <c r="C484" s="128" t="s">
        <v>761</v>
      </c>
      <c r="D484" s="128" t="s">
        <v>149</v>
      </c>
      <c r="E484" s="129" t="s">
        <v>762</v>
      </c>
      <c r="F484" s="130" t="s">
        <v>763</v>
      </c>
      <c r="G484" s="131" t="s">
        <v>170</v>
      </c>
      <c r="H484" s="132">
        <v>117.428</v>
      </c>
      <c r="I484" s="133"/>
      <c r="J484" s="134">
        <f>ROUND(I484*H484,2)</f>
        <v>0</v>
      </c>
      <c r="K484" s="130" t="s">
        <v>153</v>
      </c>
      <c r="L484" s="32"/>
      <c r="M484" s="135" t="s">
        <v>19</v>
      </c>
      <c r="N484" s="136" t="s">
        <v>47</v>
      </c>
      <c r="P484" s="137">
        <f>O484*H484</f>
        <v>0</v>
      </c>
      <c r="Q484" s="137">
        <v>0</v>
      </c>
      <c r="R484" s="137">
        <f>Q484*H484</f>
        <v>0</v>
      </c>
      <c r="S484" s="137">
        <v>0</v>
      </c>
      <c r="T484" s="137">
        <f>S484*H484</f>
        <v>0</v>
      </c>
      <c r="U484" s="322" t="s">
        <v>19</v>
      </c>
      <c r="V484" s="1" t="str">
        <f t="shared" si="5"/>
        <v/>
      </c>
      <c r="AR484" s="139" t="s">
        <v>247</v>
      </c>
      <c r="AT484" s="139" t="s">
        <v>149</v>
      </c>
      <c r="AU484" s="139" t="s">
        <v>88</v>
      </c>
      <c r="AY484" s="17" t="s">
        <v>146</v>
      </c>
      <c r="BE484" s="140">
        <f>IF(N484="základní",J484,0)</f>
        <v>0</v>
      </c>
      <c r="BF484" s="140">
        <f>IF(N484="snížená",J484,0)</f>
        <v>0</v>
      </c>
      <c r="BG484" s="140">
        <f>IF(N484="zákl. přenesená",J484,0)</f>
        <v>0</v>
      </c>
      <c r="BH484" s="140">
        <f>IF(N484="sníž. přenesená",J484,0)</f>
        <v>0</v>
      </c>
      <c r="BI484" s="140">
        <f>IF(N484="nulová",J484,0)</f>
        <v>0</v>
      </c>
      <c r="BJ484" s="17" t="s">
        <v>88</v>
      </c>
      <c r="BK484" s="140">
        <f>ROUND(I484*H484,2)</f>
        <v>0</v>
      </c>
      <c r="BL484" s="17" t="s">
        <v>247</v>
      </c>
      <c r="BM484" s="139" t="s">
        <v>764</v>
      </c>
    </row>
    <row r="485" spans="2:65" s="1" customFormat="1" ht="11.25" x14ac:dyDescent="0.2">
      <c r="B485" s="32"/>
      <c r="D485" s="141" t="s">
        <v>156</v>
      </c>
      <c r="F485" s="142" t="s">
        <v>765</v>
      </c>
      <c r="I485" s="143"/>
      <c r="L485" s="32"/>
      <c r="M485" s="144"/>
      <c r="U485" s="323"/>
      <c r="V485" s="1" t="str">
        <f t="shared" si="5"/>
        <v/>
      </c>
      <c r="AT485" s="17" t="s">
        <v>156</v>
      </c>
      <c r="AU485" s="17" t="s">
        <v>88</v>
      </c>
    </row>
    <row r="486" spans="2:65" s="1" customFormat="1" ht="16.5" customHeight="1" x14ac:dyDescent="0.2">
      <c r="B486" s="32"/>
      <c r="C486" s="128" t="s">
        <v>766</v>
      </c>
      <c r="D486" s="128" t="s">
        <v>149</v>
      </c>
      <c r="E486" s="129" t="s">
        <v>767</v>
      </c>
      <c r="F486" s="130" t="s">
        <v>768</v>
      </c>
      <c r="G486" s="131" t="s">
        <v>170</v>
      </c>
      <c r="H486" s="132">
        <v>221.119</v>
      </c>
      <c r="I486" s="133"/>
      <c r="J486" s="134">
        <f>ROUND(I486*H486,2)</f>
        <v>0</v>
      </c>
      <c r="K486" s="130" t="s">
        <v>153</v>
      </c>
      <c r="L486" s="32"/>
      <c r="M486" s="135" t="s">
        <v>19</v>
      </c>
      <c r="N486" s="136" t="s">
        <v>47</v>
      </c>
      <c r="P486" s="137">
        <f>O486*H486</f>
        <v>0</v>
      </c>
      <c r="Q486" s="137">
        <v>2.0000000000000001E-4</v>
      </c>
      <c r="R486" s="137">
        <f>Q486*H486</f>
        <v>4.4223800000000001E-2</v>
      </c>
      <c r="S486" s="137">
        <v>0</v>
      </c>
      <c r="T486" s="137">
        <f>S486*H486</f>
        <v>0</v>
      </c>
      <c r="U486" s="322" t="s">
        <v>19</v>
      </c>
      <c r="V486" s="1" t="str">
        <f t="shared" si="5"/>
        <v/>
      </c>
      <c r="AR486" s="139" t="s">
        <v>247</v>
      </c>
      <c r="AT486" s="139" t="s">
        <v>149</v>
      </c>
      <c r="AU486" s="139" t="s">
        <v>88</v>
      </c>
      <c r="AY486" s="17" t="s">
        <v>146</v>
      </c>
      <c r="BE486" s="140">
        <f>IF(N486="základní",J486,0)</f>
        <v>0</v>
      </c>
      <c r="BF486" s="140">
        <f>IF(N486="snížená",J486,0)</f>
        <v>0</v>
      </c>
      <c r="BG486" s="140">
        <f>IF(N486="zákl. přenesená",J486,0)</f>
        <v>0</v>
      </c>
      <c r="BH486" s="140">
        <f>IF(N486="sníž. přenesená",J486,0)</f>
        <v>0</v>
      </c>
      <c r="BI486" s="140">
        <f>IF(N486="nulová",J486,0)</f>
        <v>0</v>
      </c>
      <c r="BJ486" s="17" t="s">
        <v>88</v>
      </c>
      <c r="BK486" s="140">
        <f>ROUND(I486*H486,2)</f>
        <v>0</v>
      </c>
      <c r="BL486" s="17" t="s">
        <v>247</v>
      </c>
      <c r="BM486" s="139" t="s">
        <v>769</v>
      </c>
    </row>
    <row r="487" spans="2:65" s="1" customFormat="1" ht="11.25" x14ac:dyDescent="0.2">
      <c r="B487" s="32"/>
      <c r="D487" s="141" t="s">
        <v>156</v>
      </c>
      <c r="F487" s="142" t="s">
        <v>770</v>
      </c>
      <c r="I487" s="143"/>
      <c r="L487" s="32"/>
      <c r="M487" s="144"/>
      <c r="U487" s="323"/>
      <c r="V487" s="1" t="str">
        <f t="shared" si="5"/>
        <v/>
      </c>
      <c r="AT487" s="17" t="s">
        <v>156</v>
      </c>
      <c r="AU487" s="17" t="s">
        <v>88</v>
      </c>
    </row>
    <row r="488" spans="2:65" s="14" customFormat="1" ht="11.25" x14ac:dyDescent="0.2">
      <c r="B488" s="158"/>
      <c r="D488" s="146" t="s">
        <v>158</v>
      </c>
      <c r="E488" s="159" t="s">
        <v>19</v>
      </c>
      <c r="F488" s="160" t="s">
        <v>771</v>
      </c>
      <c r="H488" s="159" t="s">
        <v>19</v>
      </c>
      <c r="I488" s="161"/>
      <c r="L488" s="158"/>
      <c r="M488" s="162"/>
      <c r="U488" s="326"/>
      <c r="V488" s="1" t="str">
        <f t="shared" ref="V488:V504" si="6">IF(U488="investice",J488,"")</f>
        <v/>
      </c>
      <c r="AT488" s="159" t="s">
        <v>158</v>
      </c>
      <c r="AU488" s="159" t="s">
        <v>88</v>
      </c>
      <c r="AV488" s="14" t="s">
        <v>82</v>
      </c>
      <c r="AW488" s="14" t="s">
        <v>36</v>
      </c>
      <c r="AX488" s="14" t="s">
        <v>75</v>
      </c>
      <c r="AY488" s="159" t="s">
        <v>146</v>
      </c>
    </row>
    <row r="489" spans="2:65" s="12" customFormat="1" ht="11.25" x14ac:dyDescent="0.2">
      <c r="B489" s="145"/>
      <c r="D489" s="146" t="s">
        <v>158</v>
      </c>
      <c r="E489" s="147" t="s">
        <v>19</v>
      </c>
      <c r="F489" s="148" t="s">
        <v>772</v>
      </c>
      <c r="H489" s="149">
        <v>105.732</v>
      </c>
      <c r="I489" s="150"/>
      <c r="L489" s="145"/>
      <c r="M489" s="151"/>
      <c r="U489" s="324"/>
      <c r="V489" s="1" t="str">
        <f t="shared" si="6"/>
        <v/>
      </c>
      <c r="AT489" s="147" t="s">
        <v>158</v>
      </c>
      <c r="AU489" s="147" t="s">
        <v>88</v>
      </c>
      <c r="AV489" s="12" t="s">
        <v>88</v>
      </c>
      <c r="AW489" s="12" t="s">
        <v>36</v>
      </c>
      <c r="AX489" s="12" t="s">
        <v>75</v>
      </c>
      <c r="AY489" s="147" t="s">
        <v>146</v>
      </c>
    </row>
    <row r="490" spans="2:65" s="14" customFormat="1" ht="11.25" x14ac:dyDescent="0.2">
      <c r="B490" s="158"/>
      <c r="D490" s="146" t="s">
        <v>158</v>
      </c>
      <c r="E490" s="159" t="s">
        <v>19</v>
      </c>
      <c r="F490" s="160" t="s">
        <v>704</v>
      </c>
      <c r="H490" s="159" t="s">
        <v>19</v>
      </c>
      <c r="I490" s="161"/>
      <c r="L490" s="158"/>
      <c r="M490" s="162"/>
      <c r="U490" s="326"/>
      <c r="V490" s="1" t="str">
        <f t="shared" si="6"/>
        <v/>
      </c>
      <c r="AT490" s="159" t="s">
        <v>158</v>
      </c>
      <c r="AU490" s="159" t="s">
        <v>88</v>
      </c>
      <c r="AV490" s="14" t="s">
        <v>82</v>
      </c>
      <c r="AW490" s="14" t="s">
        <v>36</v>
      </c>
      <c r="AX490" s="14" t="s">
        <v>75</v>
      </c>
      <c r="AY490" s="159" t="s">
        <v>146</v>
      </c>
    </row>
    <row r="491" spans="2:65" s="12" customFormat="1" ht="11.25" x14ac:dyDescent="0.2">
      <c r="B491" s="145"/>
      <c r="D491" s="146" t="s">
        <v>158</v>
      </c>
      <c r="E491" s="147" t="s">
        <v>19</v>
      </c>
      <c r="F491" s="148" t="s">
        <v>773</v>
      </c>
      <c r="H491" s="149">
        <v>53.43</v>
      </c>
      <c r="I491" s="150"/>
      <c r="L491" s="145"/>
      <c r="M491" s="151"/>
      <c r="U491" s="324"/>
      <c r="V491" s="1" t="str">
        <f t="shared" si="6"/>
        <v/>
      </c>
      <c r="AT491" s="147" t="s">
        <v>158</v>
      </c>
      <c r="AU491" s="147" t="s">
        <v>88</v>
      </c>
      <c r="AV491" s="12" t="s">
        <v>88</v>
      </c>
      <c r="AW491" s="12" t="s">
        <v>36</v>
      </c>
      <c r="AX491" s="12" t="s">
        <v>75</v>
      </c>
      <c r="AY491" s="147" t="s">
        <v>146</v>
      </c>
    </row>
    <row r="492" spans="2:65" s="14" customFormat="1" ht="11.25" x14ac:dyDescent="0.2">
      <c r="B492" s="158"/>
      <c r="D492" s="146" t="s">
        <v>158</v>
      </c>
      <c r="E492" s="159" t="s">
        <v>19</v>
      </c>
      <c r="F492" s="160" t="s">
        <v>706</v>
      </c>
      <c r="H492" s="159" t="s">
        <v>19</v>
      </c>
      <c r="I492" s="161"/>
      <c r="L492" s="158"/>
      <c r="M492" s="162"/>
      <c r="U492" s="326"/>
      <c r="V492" s="1" t="str">
        <f t="shared" si="6"/>
        <v/>
      </c>
      <c r="AT492" s="159" t="s">
        <v>158</v>
      </c>
      <c r="AU492" s="159" t="s">
        <v>88</v>
      </c>
      <c r="AV492" s="14" t="s">
        <v>82</v>
      </c>
      <c r="AW492" s="14" t="s">
        <v>36</v>
      </c>
      <c r="AX492" s="14" t="s">
        <v>75</v>
      </c>
      <c r="AY492" s="159" t="s">
        <v>146</v>
      </c>
    </row>
    <row r="493" spans="2:65" s="12" customFormat="1" ht="11.25" x14ac:dyDescent="0.2">
      <c r="B493" s="145"/>
      <c r="D493" s="146" t="s">
        <v>158</v>
      </c>
      <c r="E493" s="147" t="s">
        <v>19</v>
      </c>
      <c r="F493" s="148" t="s">
        <v>774</v>
      </c>
      <c r="H493" s="149">
        <v>34.973999999999997</v>
      </c>
      <c r="I493" s="150"/>
      <c r="L493" s="145"/>
      <c r="M493" s="151"/>
      <c r="U493" s="324"/>
      <c r="V493" s="1" t="str">
        <f t="shared" si="6"/>
        <v/>
      </c>
      <c r="AT493" s="147" t="s">
        <v>158</v>
      </c>
      <c r="AU493" s="147" t="s">
        <v>88</v>
      </c>
      <c r="AV493" s="12" t="s">
        <v>88</v>
      </c>
      <c r="AW493" s="12" t="s">
        <v>36</v>
      </c>
      <c r="AX493" s="12" t="s">
        <v>75</v>
      </c>
      <c r="AY493" s="147" t="s">
        <v>146</v>
      </c>
    </row>
    <row r="494" spans="2:65" s="14" customFormat="1" ht="11.25" x14ac:dyDescent="0.2">
      <c r="B494" s="158"/>
      <c r="D494" s="146" t="s">
        <v>158</v>
      </c>
      <c r="E494" s="159" t="s">
        <v>19</v>
      </c>
      <c r="F494" s="160" t="s">
        <v>775</v>
      </c>
      <c r="H494" s="159" t="s">
        <v>19</v>
      </c>
      <c r="I494" s="161"/>
      <c r="L494" s="158"/>
      <c r="M494" s="162"/>
      <c r="U494" s="326"/>
      <c r="V494" s="1" t="str">
        <f t="shared" si="6"/>
        <v/>
      </c>
      <c r="AT494" s="159" t="s">
        <v>158</v>
      </c>
      <c r="AU494" s="159" t="s">
        <v>88</v>
      </c>
      <c r="AV494" s="14" t="s">
        <v>82</v>
      </c>
      <c r="AW494" s="14" t="s">
        <v>36</v>
      </c>
      <c r="AX494" s="14" t="s">
        <v>75</v>
      </c>
      <c r="AY494" s="159" t="s">
        <v>146</v>
      </c>
    </row>
    <row r="495" spans="2:65" s="12" customFormat="1" ht="11.25" x14ac:dyDescent="0.2">
      <c r="B495" s="145"/>
      <c r="D495" s="146" t="s">
        <v>158</v>
      </c>
      <c r="E495" s="147" t="s">
        <v>19</v>
      </c>
      <c r="F495" s="148" t="s">
        <v>776</v>
      </c>
      <c r="H495" s="149">
        <v>37.682000000000002</v>
      </c>
      <c r="I495" s="150"/>
      <c r="L495" s="145"/>
      <c r="M495" s="151"/>
      <c r="U495" s="324"/>
      <c r="V495" s="1" t="str">
        <f t="shared" si="6"/>
        <v/>
      </c>
      <c r="AT495" s="147" t="s">
        <v>158</v>
      </c>
      <c r="AU495" s="147" t="s">
        <v>88</v>
      </c>
      <c r="AV495" s="12" t="s">
        <v>88</v>
      </c>
      <c r="AW495" s="12" t="s">
        <v>36</v>
      </c>
      <c r="AX495" s="12" t="s">
        <v>75</v>
      </c>
      <c r="AY495" s="147" t="s">
        <v>146</v>
      </c>
    </row>
    <row r="496" spans="2:65" s="14" customFormat="1" ht="11.25" x14ac:dyDescent="0.2">
      <c r="B496" s="158"/>
      <c r="D496" s="146" t="s">
        <v>158</v>
      </c>
      <c r="E496" s="159" t="s">
        <v>19</v>
      </c>
      <c r="F496" s="160" t="s">
        <v>777</v>
      </c>
      <c r="H496" s="159" t="s">
        <v>19</v>
      </c>
      <c r="I496" s="161"/>
      <c r="L496" s="158"/>
      <c r="M496" s="162"/>
      <c r="U496" s="326"/>
      <c r="V496" s="1" t="str">
        <f t="shared" si="6"/>
        <v/>
      </c>
      <c r="AT496" s="159" t="s">
        <v>158</v>
      </c>
      <c r="AU496" s="159" t="s">
        <v>88</v>
      </c>
      <c r="AV496" s="14" t="s">
        <v>82</v>
      </c>
      <c r="AW496" s="14" t="s">
        <v>36</v>
      </c>
      <c r="AX496" s="14" t="s">
        <v>75</v>
      </c>
      <c r="AY496" s="159" t="s">
        <v>146</v>
      </c>
    </row>
    <row r="497" spans="2:65" s="12" customFormat="1" ht="11.25" x14ac:dyDescent="0.2">
      <c r="B497" s="145"/>
      <c r="D497" s="146" t="s">
        <v>158</v>
      </c>
      <c r="E497" s="147" t="s">
        <v>19</v>
      </c>
      <c r="F497" s="148" t="s">
        <v>291</v>
      </c>
      <c r="H497" s="149">
        <v>1.92</v>
      </c>
      <c r="I497" s="150"/>
      <c r="L497" s="145"/>
      <c r="M497" s="151"/>
      <c r="U497" s="324"/>
      <c r="V497" s="1" t="str">
        <f t="shared" si="6"/>
        <v/>
      </c>
      <c r="AT497" s="147" t="s">
        <v>158</v>
      </c>
      <c r="AU497" s="147" t="s">
        <v>88</v>
      </c>
      <c r="AV497" s="12" t="s">
        <v>88</v>
      </c>
      <c r="AW497" s="12" t="s">
        <v>36</v>
      </c>
      <c r="AX497" s="12" t="s">
        <v>75</v>
      </c>
      <c r="AY497" s="147" t="s">
        <v>146</v>
      </c>
    </row>
    <row r="498" spans="2:65" s="12" customFormat="1" ht="11.25" x14ac:dyDescent="0.2">
      <c r="B498" s="145"/>
      <c r="D498" s="146" t="s">
        <v>158</v>
      </c>
      <c r="E498" s="147" t="s">
        <v>19</v>
      </c>
      <c r="F498" s="148" t="s">
        <v>778</v>
      </c>
      <c r="H498" s="149">
        <v>3.2050000000000001</v>
      </c>
      <c r="I498" s="150"/>
      <c r="L498" s="145"/>
      <c r="M498" s="151"/>
      <c r="U498" s="324"/>
      <c r="V498" s="1" t="str">
        <f t="shared" si="6"/>
        <v/>
      </c>
      <c r="AT498" s="147" t="s">
        <v>158</v>
      </c>
      <c r="AU498" s="147" t="s">
        <v>88</v>
      </c>
      <c r="AV498" s="12" t="s">
        <v>88</v>
      </c>
      <c r="AW498" s="12" t="s">
        <v>36</v>
      </c>
      <c r="AX498" s="12" t="s">
        <v>75</v>
      </c>
      <c r="AY498" s="147" t="s">
        <v>146</v>
      </c>
    </row>
    <row r="499" spans="2:65" s="12" customFormat="1" ht="11.25" x14ac:dyDescent="0.2">
      <c r="B499" s="145"/>
      <c r="D499" s="146" t="s">
        <v>158</v>
      </c>
      <c r="E499" s="147" t="s">
        <v>19</v>
      </c>
      <c r="F499" s="148" t="s">
        <v>296</v>
      </c>
      <c r="H499" s="149">
        <v>1.196</v>
      </c>
      <c r="I499" s="150"/>
      <c r="L499" s="145"/>
      <c r="M499" s="151"/>
      <c r="U499" s="324"/>
      <c r="V499" s="1" t="str">
        <f t="shared" si="6"/>
        <v/>
      </c>
      <c r="AT499" s="147" t="s">
        <v>158</v>
      </c>
      <c r="AU499" s="147" t="s">
        <v>88</v>
      </c>
      <c r="AV499" s="12" t="s">
        <v>88</v>
      </c>
      <c r="AW499" s="12" t="s">
        <v>36</v>
      </c>
      <c r="AX499" s="12" t="s">
        <v>75</v>
      </c>
      <c r="AY499" s="147" t="s">
        <v>146</v>
      </c>
    </row>
    <row r="500" spans="2:65" s="14" customFormat="1" ht="11.25" x14ac:dyDescent="0.2">
      <c r="B500" s="158"/>
      <c r="D500" s="146" t="s">
        <v>158</v>
      </c>
      <c r="E500" s="159" t="s">
        <v>19</v>
      </c>
      <c r="F500" s="160" t="s">
        <v>779</v>
      </c>
      <c r="H500" s="159" t="s">
        <v>19</v>
      </c>
      <c r="I500" s="161"/>
      <c r="L500" s="158"/>
      <c r="M500" s="162"/>
      <c r="U500" s="326"/>
      <c r="V500" s="1" t="str">
        <f t="shared" si="6"/>
        <v/>
      </c>
      <c r="AT500" s="159" t="s">
        <v>158</v>
      </c>
      <c r="AU500" s="159" t="s">
        <v>88</v>
      </c>
      <c r="AV500" s="14" t="s">
        <v>82</v>
      </c>
      <c r="AW500" s="14" t="s">
        <v>36</v>
      </c>
      <c r="AX500" s="14" t="s">
        <v>75</v>
      </c>
      <c r="AY500" s="159" t="s">
        <v>146</v>
      </c>
    </row>
    <row r="501" spans="2:65" s="12" customFormat="1" ht="11.25" x14ac:dyDescent="0.2">
      <c r="B501" s="145"/>
      <c r="D501" s="146" t="s">
        <v>158</v>
      </c>
      <c r="E501" s="147" t="s">
        <v>19</v>
      </c>
      <c r="F501" s="148" t="s">
        <v>780</v>
      </c>
      <c r="H501" s="149">
        <v>-17.02</v>
      </c>
      <c r="I501" s="150"/>
      <c r="L501" s="145"/>
      <c r="M501" s="151"/>
      <c r="U501" s="324"/>
      <c r="V501" s="1" t="str">
        <f t="shared" si="6"/>
        <v/>
      </c>
      <c r="AT501" s="147" t="s">
        <v>158</v>
      </c>
      <c r="AU501" s="147" t="s">
        <v>88</v>
      </c>
      <c r="AV501" s="12" t="s">
        <v>88</v>
      </c>
      <c r="AW501" s="12" t="s">
        <v>36</v>
      </c>
      <c r="AX501" s="12" t="s">
        <v>75</v>
      </c>
      <c r="AY501" s="147" t="s">
        <v>146</v>
      </c>
    </row>
    <row r="502" spans="2:65" s="13" customFormat="1" ht="11.25" x14ac:dyDescent="0.2">
      <c r="B502" s="152"/>
      <c r="D502" s="146" t="s">
        <v>158</v>
      </c>
      <c r="E502" s="153" t="s">
        <v>19</v>
      </c>
      <c r="F502" s="154" t="s">
        <v>160</v>
      </c>
      <c r="H502" s="155">
        <v>221.11899999999997</v>
      </c>
      <c r="I502" s="156"/>
      <c r="L502" s="152"/>
      <c r="M502" s="157"/>
      <c r="U502" s="325"/>
      <c r="V502" s="1" t="str">
        <f t="shared" si="6"/>
        <v/>
      </c>
      <c r="AT502" s="153" t="s">
        <v>158</v>
      </c>
      <c r="AU502" s="153" t="s">
        <v>88</v>
      </c>
      <c r="AV502" s="13" t="s">
        <v>154</v>
      </c>
      <c r="AW502" s="13" t="s">
        <v>36</v>
      </c>
      <c r="AX502" s="13" t="s">
        <v>82</v>
      </c>
      <c r="AY502" s="153" t="s">
        <v>146</v>
      </c>
    </row>
    <row r="503" spans="2:65" s="1" customFormat="1" ht="24.2" customHeight="1" x14ac:dyDescent="0.2">
      <c r="B503" s="32"/>
      <c r="C503" s="128" t="s">
        <v>781</v>
      </c>
      <c r="D503" s="128" t="s">
        <v>149</v>
      </c>
      <c r="E503" s="129" t="s">
        <v>782</v>
      </c>
      <c r="F503" s="130" t="s">
        <v>783</v>
      </c>
      <c r="G503" s="131" t="s">
        <v>170</v>
      </c>
      <c r="H503" s="132">
        <v>221.119</v>
      </c>
      <c r="I503" s="133"/>
      <c r="J503" s="134">
        <f>ROUND(I503*H503,2)</f>
        <v>0</v>
      </c>
      <c r="K503" s="130" t="s">
        <v>153</v>
      </c>
      <c r="L503" s="32"/>
      <c r="M503" s="135" t="s">
        <v>19</v>
      </c>
      <c r="N503" s="136" t="s">
        <v>47</v>
      </c>
      <c r="P503" s="137">
        <f>O503*H503</f>
        <v>0</v>
      </c>
      <c r="Q503" s="137">
        <v>2.5999999999999998E-4</v>
      </c>
      <c r="R503" s="137">
        <f>Q503*H503</f>
        <v>5.7490939999999997E-2</v>
      </c>
      <c r="S503" s="137">
        <v>0</v>
      </c>
      <c r="T503" s="137">
        <f>S503*H503</f>
        <v>0</v>
      </c>
      <c r="U503" s="322" t="s">
        <v>19</v>
      </c>
      <c r="V503" s="1" t="str">
        <f t="shared" si="6"/>
        <v/>
      </c>
      <c r="AR503" s="139" t="s">
        <v>247</v>
      </c>
      <c r="AT503" s="139" t="s">
        <v>149</v>
      </c>
      <c r="AU503" s="139" t="s">
        <v>88</v>
      </c>
      <c r="AY503" s="17" t="s">
        <v>146</v>
      </c>
      <c r="BE503" s="140">
        <f>IF(N503="základní",J503,0)</f>
        <v>0</v>
      </c>
      <c r="BF503" s="140">
        <f>IF(N503="snížená",J503,0)</f>
        <v>0</v>
      </c>
      <c r="BG503" s="140">
        <f>IF(N503="zákl. přenesená",J503,0)</f>
        <v>0</v>
      </c>
      <c r="BH503" s="140">
        <f>IF(N503="sníž. přenesená",J503,0)</f>
        <v>0</v>
      </c>
      <c r="BI503" s="140">
        <f>IF(N503="nulová",J503,0)</f>
        <v>0</v>
      </c>
      <c r="BJ503" s="17" t="s">
        <v>88</v>
      </c>
      <c r="BK503" s="140">
        <f>ROUND(I503*H503,2)</f>
        <v>0</v>
      </c>
      <c r="BL503" s="17" t="s">
        <v>247</v>
      </c>
      <c r="BM503" s="139" t="s">
        <v>784</v>
      </c>
    </row>
    <row r="504" spans="2:65" s="1" customFormat="1" ht="11.25" x14ac:dyDescent="0.2">
      <c r="B504" s="32"/>
      <c r="D504" s="141" t="s">
        <v>156</v>
      </c>
      <c r="F504" s="142" t="s">
        <v>785</v>
      </c>
      <c r="I504" s="143"/>
      <c r="L504" s="32"/>
      <c r="M504" s="175"/>
      <c r="N504" s="176"/>
      <c r="O504" s="176"/>
      <c r="P504" s="176"/>
      <c r="Q504" s="176"/>
      <c r="R504" s="176"/>
      <c r="S504" s="176"/>
      <c r="T504" s="176"/>
      <c r="U504" s="327"/>
      <c r="V504" s="1" t="str">
        <f t="shared" si="6"/>
        <v/>
      </c>
      <c r="AT504" s="17" t="s">
        <v>156</v>
      </c>
      <c r="AU504" s="17" t="s">
        <v>88</v>
      </c>
    </row>
    <row r="505" spans="2:65" s="1" customFormat="1" ht="6.95" customHeight="1" x14ac:dyDescent="0.2">
      <c r="B505" s="41"/>
      <c r="C505" s="42"/>
      <c r="D505" s="42"/>
      <c r="E505" s="42"/>
      <c r="F505" s="42"/>
      <c r="G505" s="42"/>
      <c r="H505" s="42"/>
      <c r="I505" s="42"/>
      <c r="J505" s="42"/>
      <c r="K505" s="42"/>
      <c r="L505" s="32"/>
    </row>
  </sheetData>
  <sheetProtection algorithmName="SHA-512" hashValue="GWFm1gqcUfBvILP6Q8DTpH7U2UGcjk1hTZpYRXOoMLA7fgJ4e1wTbL2Vf0DAZdpgeb2rS77igSnYRrk2tJFPkw==" saltValue="RRKqarjkYftZ3II2D4/zFA==" spinCount="100000" sheet="1" objects="1" scenarios="1" formatColumns="0" formatRows="0" autoFilter="0"/>
  <autoFilter ref="C102:K504" xr:uid="{00000000-0009-0000-0000-000001000000}"/>
  <mergeCells count="12">
    <mergeCell ref="E95:H95"/>
    <mergeCell ref="L2:V2"/>
    <mergeCell ref="E50:H50"/>
    <mergeCell ref="E52:H52"/>
    <mergeCell ref="E54:H54"/>
    <mergeCell ref="E91:H91"/>
    <mergeCell ref="E93:H93"/>
    <mergeCell ref="E7:H7"/>
    <mergeCell ref="E9:H9"/>
    <mergeCell ref="E11:H11"/>
    <mergeCell ref="E20:H20"/>
    <mergeCell ref="E29:H29"/>
  </mergeCells>
  <hyperlinks>
    <hyperlink ref="F107" r:id="rId1" xr:uid="{00000000-0004-0000-0100-000000000000}"/>
    <hyperlink ref="F115" r:id="rId2" xr:uid="{00000000-0004-0000-0100-000001000000}"/>
    <hyperlink ref="F117" r:id="rId3" xr:uid="{00000000-0004-0000-0100-000002000000}"/>
    <hyperlink ref="F123" r:id="rId4" xr:uid="{00000000-0004-0000-0100-000003000000}"/>
    <hyperlink ref="F125" r:id="rId5" xr:uid="{00000000-0004-0000-0100-000004000000}"/>
    <hyperlink ref="F131" r:id="rId6" xr:uid="{00000000-0004-0000-0100-000005000000}"/>
    <hyperlink ref="F136" r:id="rId7" xr:uid="{00000000-0004-0000-0100-000006000000}"/>
    <hyperlink ref="F146" r:id="rId8" xr:uid="{00000000-0004-0000-0100-000007000000}"/>
    <hyperlink ref="F148" r:id="rId9" xr:uid="{00000000-0004-0000-0100-000008000000}"/>
    <hyperlink ref="F153" r:id="rId10" xr:uid="{00000000-0004-0000-0100-000009000000}"/>
    <hyperlink ref="F155" r:id="rId11" xr:uid="{00000000-0004-0000-0100-00000A000000}"/>
    <hyperlink ref="F163" r:id="rId12" xr:uid="{00000000-0004-0000-0100-00000B000000}"/>
    <hyperlink ref="F167" r:id="rId13" xr:uid="{00000000-0004-0000-0100-00000C000000}"/>
    <hyperlink ref="F173" r:id="rId14" xr:uid="{00000000-0004-0000-0100-00000D000000}"/>
    <hyperlink ref="F180" r:id="rId15" xr:uid="{00000000-0004-0000-0100-00000E000000}"/>
    <hyperlink ref="F184" r:id="rId16" xr:uid="{00000000-0004-0000-0100-00000F000000}"/>
    <hyperlink ref="F189" r:id="rId17" xr:uid="{00000000-0004-0000-0100-000010000000}"/>
    <hyperlink ref="F206" r:id="rId18" xr:uid="{00000000-0004-0000-0100-000011000000}"/>
    <hyperlink ref="F213" r:id="rId19" xr:uid="{00000000-0004-0000-0100-000012000000}"/>
    <hyperlink ref="F217" r:id="rId20" xr:uid="{00000000-0004-0000-0100-000013000000}"/>
    <hyperlink ref="F225" r:id="rId21" xr:uid="{00000000-0004-0000-0100-000014000000}"/>
    <hyperlink ref="F233" r:id="rId22" xr:uid="{00000000-0004-0000-0100-000015000000}"/>
    <hyperlink ref="F235" r:id="rId23" xr:uid="{00000000-0004-0000-0100-000016000000}"/>
    <hyperlink ref="F237" r:id="rId24" xr:uid="{00000000-0004-0000-0100-000017000000}"/>
    <hyperlink ref="F241" r:id="rId25" xr:uid="{00000000-0004-0000-0100-000018000000}"/>
    <hyperlink ref="F245" r:id="rId26" xr:uid="{00000000-0004-0000-0100-000019000000}"/>
    <hyperlink ref="F251" r:id="rId27" xr:uid="{00000000-0004-0000-0100-00001A000000}"/>
    <hyperlink ref="F258" r:id="rId28" xr:uid="{00000000-0004-0000-0100-00001B000000}"/>
    <hyperlink ref="F260" r:id="rId29" xr:uid="{00000000-0004-0000-0100-00001C000000}"/>
    <hyperlink ref="F265" r:id="rId30" xr:uid="{00000000-0004-0000-0100-00001D000000}"/>
    <hyperlink ref="F273" r:id="rId31" xr:uid="{00000000-0004-0000-0100-00001E000000}"/>
    <hyperlink ref="F277" r:id="rId32" xr:uid="{00000000-0004-0000-0100-00001F000000}"/>
    <hyperlink ref="F284" r:id="rId33" xr:uid="{00000000-0004-0000-0100-000020000000}"/>
    <hyperlink ref="F289" r:id="rId34" xr:uid="{00000000-0004-0000-0100-000021000000}"/>
    <hyperlink ref="F295" r:id="rId35" xr:uid="{00000000-0004-0000-0100-000022000000}"/>
    <hyperlink ref="F297" r:id="rId36" xr:uid="{00000000-0004-0000-0100-000023000000}"/>
    <hyperlink ref="F303" r:id="rId37" xr:uid="{00000000-0004-0000-0100-000024000000}"/>
    <hyperlink ref="F306" r:id="rId38" xr:uid="{00000000-0004-0000-0100-000025000000}"/>
    <hyperlink ref="F309" r:id="rId39" xr:uid="{00000000-0004-0000-0100-000026000000}"/>
    <hyperlink ref="F311" r:id="rId40" xr:uid="{00000000-0004-0000-0100-000027000000}"/>
    <hyperlink ref="F317" r:id="rId41" xr:uid="{00000000-0004-0000-0100-000028000000}"/>
    <hyperlink ref="F324" r:id="rId42" xr:uid="{00000000-0004-0000-0100-000029000000}"/>
    <hyperlink ref="F327" r:id="rId43" xr:uid="{00000000-0004-0000-0100-00002A000000}"/>
    <hyperlink ref="F329" r:id="rId44" xr:uid="{00000000-0004-0000-0100-00002B000000}"/>
    <hyperlink ref="F331" r:id="rId45" xr:uid="{00000000-0004-0000-0100-00002C000000}"/>
    <hyperlink ref="F364" r:id="rId46" xr:uid="{00000000-0004-0000-0100-00002D000000}"/>
    <hyperlink ref="F367" r:id="rId47" xr:uid="{00000000-0004-0000-0100-00002E000000}"/>
    <hyperlink ref="F369" r:id="rId48" xr:uid="{00000000-0004-0000-0100-00002F000000}"/>
    <hyperlink ref="F375" r:id="rId49" xr:uid="{00000000-0004-0000-0100-000030000000}"/>
    <hyperlink ref="F377" r:id="rId50" xr:uid="{00000000-0004-0000-0100-000031000000}"/>
    <hyperlink ref="F382" r:id="rId51" xr:uid="{00000000-0004-0000-0100-000032000000}"/>
    <hyperlink ref="F388" r:id="rId52" xr:uid="{00000000-0004-0000-0100-000033000000}"/>
    <hyperlink ref="F390" r:id="rId53" xr:uid="{00000000-0004-0000-0100-000034000000}"/>
    <hyperlink ref="F394" r:id="rId54" xr:uid="{00000000-0004-0000-0100-000035000000}"/>
    <hyperlink ref="F397" r:id="rId55" xr:uid="{00000000-0004-0000-0100-000036000000}"/>
    <hyperlink ref="F403" r:id="rId56" xr:uid="{00000000-0004-0000-0100-000037000000}"/>
    <hyperlink ref="F409" r:id="rId57" xr:uid="{00000000-0004-0000-0100-000038000000}"/>
    <hyperlink ref="F415" r:id="rId58" xr:uid="{00000000-0004-0000-0100-000039000000}"/>
    <hyperlink ref="F424" r:id="rId59" xr:uid="{00000000-0004-0000-0100-00003A000000}"/>
    <hyperlink ref="F432" r:id="rId60" xr:uid="{00000000-0004-0000-0100-00003B000000}"/>
    <hyperlink ref="F439" r:id="rId61" xr:uid="{00000000-0004-0000-0100-00003C000000}"/>
    <hyperlink ref="F442" r:id="rId62" xr:uid="{00000000-0004-0000-0100-00003D000000}"/>
    <hyperlink ref="F444" r:id="rId63" xr:uid="{00000000-0004-0000-0100-00003E000000}"/>
    <hyperlink ref="F454" r:id="rId64" xr:uid="{00000000-0004-0000-0100-00003F000000}"/>
    <hyperlink ref="F462" r:id="rId65" xr:uid="{00000000-0004-0000-0100-000040000000}"/>
    <hyperlink ref="F468" r:id="rId66" xr:uid="{00000000-0004-0000-0100-000041000000}"/>
    <hyperlink ref="F473" r:id="rId67" xr:uid="{00000000-0004-0000-0100-000042000000}"/>
    <hyperlink ref="F477" r:id="rId68" xr:uid="{00000000-0004-0000-0100-000043000000}"/>
    <hyperlink ref="F480" r:id="rId69" xr:uid="{00000000-0004-0000-0100-000044000000}"/>
    <hyperlink ref="F485" r:id="rId70" xr:uid="{00000000-0004-0000-0100-000045000000}"/>
    <hyperlink ref="F487" r:id="rId71" xr:uid="{00000000-0004-0000-0100-000046000000}"/>
    <hyperlink ref="F504" r:id="rId72" xr:uid="{00000000-0004-0000-0100-00004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2"/>
  <sheetViews>
    <sheetView showGridLines="0" workbookViewId="0">
      <selection activeCell="U99" sqref="U99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103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Lidická 406/41, 15000 Praha 5, b.j.č. 6</v>
      </c>
      <c r="F7" s="308"/>
      <c r="G7" s="308"/>
      <c r="H7" s="308"/>
      <c r="L7" s="20"/>
    </row>
    <row r="8" spans="2:46" ht="12" customHeight="1" x14ac:dyDescent="0.2">
      <c r="B8" s="20"/>
      <c r="D8" s="27" t="s">
        <v>104</v>
      </c>
      <c r="L8" s="20"/>
    </row>
    <row r="9" spans="2:46" s="1" customFormat="1" ht="16.5" customHeight="1" x14ac:dyDescent="0.2">
      <c r="B9" s="32"/>
      <c r="E9" s="307" t="s">
        <v>105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106</v>
      </c>
      <c r="L10" s="32"/>
    </row>
    <row r="11" spans="2:46" s="1" customFormat="1" ht="16.5" customHeight="1" x14ac:dyDescent="0.2">
      <c r="B11" s="32"/>
      <c r="E11" s="266" t="s">
        <v>786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24. 6. 2024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ROUND(J89,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ROUND((SUM(BE89:BE121)),  2)</f>
        <v>0</v>
      </c>
      <c r="I35" s="91">
        <v>0.21</v>
      </c>
      <c r="J35" s="81">
        <f>ROUND(((SUM(BE89:BE121))*I35),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ROUND((SUM(BF89:BF121)),  2)</f>
        <v>0</v>
      </c>
      <c r="I36" s="91">
        <v>0.12</v>
      </c>
      <c r="J36" s="81">
        <f>ROUND(((SUM(BF89:BF121))*I36),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ROUND((SUM(BG89:BG121)),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ROUND((SUM(BH89:BH121)),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ROUND((SUM(BI89:BI121)),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108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Lidická 406/41, 15000 Praha 5, b.j.č. 6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104</v>
      </c>
      <c r="L51" s="20"/>
    </row>
    <row r="52" spans="2:47" s="1" customFormat="1" ht="16.5" customHeight="1" x14ac:dyDescent="0.2">
      <c r="B52" s="32"/>
      <c r="E52" s="307" t="s">
        <v>105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106</v>
      </c>
      <c r="L53" s="32"/>
    </row>
    <row r="54" spans="2:47" s="1" customFormat="1" ht="16.5" customHeight="1" x14ac:dyDescent="0.2">
      <c r="B54" s="32"/>
      <c r="E54" s="266" t="str">
        <f>E11</f>
        <v>ZTI - Zdravotně technické instalace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Lidická 406/41, 15000 Praha 5</v>
      </c>
      <c r="I56" s="27" t="s">
        <v>23</v>
      </c>
      <c r="J56" s="49" t="str">
        <f>IF(J14="","",J14)</f>
        <v>24. 6. 2024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109</v>
      </c>
      <c r="D61" s="92"/>
      <c r="E61" s="92"/>
      <c r="F61" s="92"/>
      <c r="G61" s="92"/>
      <c r="H61" s="92"/>
      <c r="I61" s="92"/>
      <c r="J61" s="99" t="s">
        <v>110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J89</f>
        <v>0</v>
      </c>
      <c r="L63" s="32"/>
      <c r="AU63" s="17" t="s">
        <v>111</v>
      </c>
    </row>
    <row r="64" spans="2:47" s="8" customFormat="1" ht="24.95" customHeight="1" x14ac:dyDescent="0.2">
      <c r="B64" s="101"/>
      <c r="D64" s="102" t="s">
        <v>787</v>
      </c>
      <c r="E64" s="103"/>
      <c r="F64" s="103"/>
      <c r="G64" s="103"/>
      <c r="H64" s="103"/>
      <c r="I64" s="103"/>
      <c r="J64" s="104">
        <f>J90</f>
        <v>0</v>
      </c>
      <c r="L64" s="101"/>
    </row>
    <row r="65" spans="2:12" s="8" customFormat="1" ht="24.95" customHeight="1" x14ac:dyDescent="0.2">
      <c r="B65" s="101"/>
      <c r="D65" s="102" t="s">
        <v>788</v>
      </c>
      <c r="E65" s="103"/>
      <c r="F65" s="103"/>
      <c r="G65" s="103"/>
      <c r="H65" s="103"/>
      <c r="I65" s="103"/>
      <c r="J65" s="104">
        <f>J96</f>
        <v>0</v>
      </c>
      <c r="L65" s="101"/>
    </row>
    <row r="66" spans="2:12" s="8" customFormat="1" ht="24.95" customHeight="1" x14ac:dyDescent="0.2">
      <c r="B66" s="101"/>
      <c r="D66" s="102" t="s">
        <v>789</v>
      </c>
      <c r="E66" s="103"/>
      <c r="F66" s="103"/>
      <c r="G66" s="103"/>
      <c r="H66" s="103"/>
      <c r="I66" s="103"/>
      <c r="J66" s="104">
        <f>J104</f>
        <v>0</v>
      </c>
      <c r="L66" s="101"/>
    </row>
    <row r="67" spans="2:12" s="8" customFormat="1" ht="24.95" customHeight="1" x14ac:dyDescent="0.2">
      <c r="B67" s="101"/>
      <c r="D67" s="102" t="s">
        <v>790</v>
      </c>
      <c r="E67" s="103"/>
      <c r="F67" s="103"/>
      <c r="G67" s="103"/>
      <c r="H67" s="103"/>
      <c r="I67" s="103"/>
      <c r="J67" s="104">
        <f>J119</f>
        <v>0</v>
      </c>
      <c r="L67" s="101"/>
    </row>
    <row r="68" spans="2:12" s="1" customFormat="1" ht="21.75" customHeight="1" x14ac:dyDescent="0.2">
      <c r="B68" s="32"/>
      <c r="L68" s="32"/>
    </row>
    <row r="69" spans="2:12" s="1" customFormat="1" ht="6.95" customHeight="1" x14ac:dyDescent="0.2"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32"/>
    </row>
    <row r="73" spans="2:12" s="1" customFormat="1" ht="6.95" customHeight="1" x14ac:dyDescent="0.2">
      <c r="B73" s="43"/>
      <c r="C73" s="44"/>
      <c r="D73" s="44"/>
      <c r="E73" s="44"/>
      <c r="F73" s="44"/>
      <c r="G73" s="44"/>
      <c r="H73" s="44"/>
      <c r="I73" s="44"/>
      <c r="J73" s="44"/>
      <c r="K73" s="44"/>
      <c r="L73" s="32"/>
    </row>
    <row r="74" spans="2:12" s="1" customFormat="1" ht="24.95" customHeight="1" x14ac:dyDescent="0.2">
      <c r="B74" s="32"/>
      <c r="C74" s="21" t="s">
        <v>130</v>
      </c>
      <c r="L74" s="32"/>
    </row>
    <row r="75" spans="2:12" s="1" customFormat="1" ht="6.95" customHeight="1" x14ac:dyDescent="0.2">
      <c r="B75" s="32"/>
      <c r="L75" s="32"/>
    </row>
    <row r="76" spans="2:12" s="1" customFormat="1" ht="12" customHeight="1" x14ac:dyDescent="0.2">
      <c r="B76" s="32"/>
      <c r="C76" s="27" t="s">
        <v>16</v>
      </c>
      <c r="L76" s="32"/>
    </row>
    <row r="77" spans="2:12" s="1" customFormat="1" ht="16.5" customHeight="1" x14ac:dyDescent="0.2">
      <c r="B77" s="32"/>
      <c r="E77" s="307" t="str">
        <f>E7</f>
        <v>Rekonstrukce bytových jednotek MČ Lidická 406/41, 15000 Praha 5, b.j.č. 6</v>
      </c>
      <c r="F77" s="308"/>
      <c r="G77" s="308"/>
      <c r="H77" s="308"/>
      <c r="L77" s="32"/>
    </row>
    <row r="78" spans="2:12" ht="12" customHeight="1" x14ac:dyDescent="0.2">
      <c r="B78" s="20"/>
      <c r="C78" s="27" t="s">
        <v>104</v>
      </c>
      <c r="L78" s="20"/>
    </row>
    <row r="79" spans="2:12" s="1" customFormat="1" ht="16.5" customHeight="1" x14ac:dyDescent="0.2">
      <c r="B79" s="32"/>
      <c r="E79" s="307" t="s">
        <v>105</v>
      </c>
      <c r="F79" s="309"/>
      <c r="G79" s="309"/>
      <c r="H79" s="309"/>
      <c r="L79" s="32"/>
    </row>
    <row r="80" spans="2:12" s="1" customFormat="1" ht="12" customHeight="1" x14ac:dyDescent="0.2">
      <c r="B80" s="32"/>
      <c r="C80" s="27" t="s">
        <v>106</v>
      </c>
      <c r="L80" s="32"/>
    </row>
    <row r="81" spans="2:65" s="1" customFormat="1" ht="16.5" customHeight="1" x14ac:dyDescent="0.2">
      <c r="B81" s="32"/>
      <c r="E81" s="266" t="str">
        <f>E11</f>
        <v>ZTI - Zdravotně technické instalace</v>
      </c>
      <c r="F81" s="309"/>
      <c r="G81" s="309"/>
      <c r="H81" s="309"/>
      <c r="L81" s="32"/>
    </row>
    <row r="82" spans="2:65" s="1" customFormat="1" ht="6.95" customHeight="1" x14ac:dyDescent="0.2">
      <c r="B82" s="32"/>
      <c r="L82" s="32"/>
    </row>
    <row r="83" spans="2:65" s="1" customFormat="1" ht="12" customHeight="1" x14ac:dyDescent="0.2">
      <c r="B83" s="32"/>
      <c r="C83" s="27" t="s">
        <v>21</v>
      </c>
      <c r="F83" s="25" t="str">
        <f>F14</f>
        <v>Lidická 406/41, 15000 Praha 5</v>
      </c>
      <c r="I83" s="27" t="s">
        <v>23</v>
      </c>
      <c r="J83" s="49" t="str">
        <f>IF(J14="","",J14)</f>
        <v>24. 6. 2024</v>
      </c>
      <c r="L83" s="32"/>
    </row>
    <row r="84" spans="2:65" s="1" customFormat="1" ht="6.95" customHeight="1" x14ac:dyDescent="0.2">
      <c r="B84" s="32"/>
      <c r="L84" s="32"/>
    </row>
    <row r="85" spans="2:65" s="1" customFormat="1" ht="15.2" customHeight="1" x14ac:dyDescent="0.2">
      <c r="B85" s="32"/>
      <c r="C85" s="27" t="s">
        <v>25</v>
      </c>
      <c r="F85" s="25" t="str">
        <f>E17</f>
        <v>Městská část Praha 5</v>
      </c>
      <c r="I85" s="27" t="s">
        <v>33</v>
      </c>
      <c r="J85" s="30" t="str">
        <f>E23</f>
        <v>Boa projekt s.r.o.</v>
      </c>
      <c r="L85" s="32"/>
    </row>
    <row r="86" spans="2:65" s="1" customFormat="1" ht="15.2" customHeight="1" x14ac:dyDescent="0.2">
      <c r="B86" s="32"/>
      <c r="C86" s="27" t="s">
        <v>31</v>
      </c>
      <c r="F86" s="25" t="str">
        <f>IF(E20="","",E20)</f>
        <v>Vyplň údaj</v>
      </c>
      <c r="I86" s="27" t="s">
        <v>37</v>
      </c>
      <c r="J86" s="30" t="str">
        <f>E26</f>
        <v xml:space="preserve"> </v>
      </c>
      <c r="L86" s="32"/>
    </row>
    <row r="87" spans="2:65" s="1" customFormat="1" ht="10.35" customHeight="1" x14ac:dyDescent="0.2">
      <c r="B87" s="32"/>
      <c r="L87" s="32"/>
    </row>
    <row r="88" spans="2:65" s="10" customFormat="1" ht="29.25" customHeight="1" x14ac:dyDescent="0.2">
      <c r="B88" s="109"/>
      <c r="C88" s="110" t="s">
        <v>131</v>
      </c>
      <c r="D88" s="111" t="s">
        <v>60</v>
      </c>
      <c r="E88" s="111" t="s">
        <v>56</v>
      </c>
      <c r="F88" s="111" t="s">
        <v>57</v>
      </c>
      <c r="G88" s="111" t="s">
        <v>132</v>
      </c>
      <c r="H88" s="111" t="s">
        <v>133</v>
      </c>
      <c r="I88" s="111" t="s">
        <v>134</v>
      </c>
      <c r="J88" s="111" t="s">
        <v>110</v>
      </c>
      <c r="K88" s="112" t="s">
        <v>135</v>
      </c>
      <c r="L88" s="109"/>
      <c r="M88" s="55" t="s">
        <v>19</v>
      </c>
      <c r="N88" s="56" t="s">
        <v>45</v>
      </c>
      <c r="O88" s="56" t="s">
        <v>136</v>
      </c>
      <c r="P88" s="56" t="s">
        <v>137</v>
      </c>
      <c r="Q88" s="56" t="s">
        <v>138</v>
      </c>
      <c r="R88" s="56" t="s">
        <v>139</v>
      </c>
      <c r="S88" s="56" t="s">
        <v>140</v>
      </c>
      <c r="T88" s="56" t="s">
        <v>141</v>
      </c>
      <c r="U88" s="319" t="s">
        <v>1182</v>
      </c>
    </row>
    <row r="89" spans="2:65" s="1" customFormat="1" ht="22.9" customHeight="1" x14ac:dyDescent="0.25">
      <c r="B89" s="32"/>
      <c r="C89" s="60" t="s">
        <v>143</v>
      </c>
      <c r="J89" s="113">
        <f>BK89</f>
        <v>0</v>
      </c>
      <c r="L89" s="32"/>
      <c r="M89" s="58"/>
      <c r="N89" s="50"/>
      <c r="O89" s="50"/>
      <c r="P89" s="114">
        <f>P90+P96+P104+P119</f>
        <v>0</v>
      </c>
      <c r="Q89" s="50"/>
      <c r="R89" s="114">
        <f>R90+R96+R104+R119</f>
        <v>0</v>
      </c>
      <c r="S89" s="50"/>
      <c r="T89" s="114">
        <f>T90+T96+T104+T119</f>
        <v>0</v>
      </c>
      <c r="U89" s="320">
        <f>SUM(V89:V666)</f>
        <v>0</v>
      </c>
      <c r="AT89" s="17" t="s">
        <v>74</v>
      </c>
      <c r="AU89" s="17" t="s">
        <v>111</v>
      </c>
      <c r="BK89" s="115">
        <f>BK90+BK96+BK104+BK119</f>
        <v>0</v>
      </c>
    </row>
    <row r="90" spans="2:65" s="11" customFormat="1" ht="25.9" customHeight="1" x14ac:dyDescent="0.2">
      <c r="B90" s="116"/>
      <c r="D90" s="117" t="s">
        <v>74</v>
      </c>
      <c r="E90" s="118" t="s">
        <v>791</v>
      </c>
      <c r="F90" s="118" t="s">
        <v>792</v>
      </c>
      <c r="I90" s="119"/>
      <c r="J90" s="120">
        <f>BK90</f>
        <v>0</v>
      </c>
      <c r="L90" s="116"/>
      <c r="M90" s="121"/>
      <c r="P90" s="122">
        <f>SUM(P91:P95)</f>
        <v>0</v>
      </c>
      <c r="R90" s="122">
        <f>SUM(R91:R95)</f>
        <v>0</v>
      </c>
      <c r="T90" s="122">
        <f>SUM(T91:T95)</f>
        <v>0</v>
      </c>
      <c r="U90" s="321"/>
      <c r="V90" s="1" t="str">
        <f t="shared" ref="V90:V121" si="0">IF(U90="investice",J90,"")</f>
        <v/>
      </c>
      <c r="AR90" s="117" t="s">
        <v>82</v>
      </c>
      <c r="AT90" s="124" t="s">
        <v>74</v>
      </c>
      <c r="AU90" s="124" t="s">
        <v>75</v>
      </c>
      <c r="AY90" s="117" t="s">
        <v>146</v>
      </c>
      <c r="BK90" s="125">
        <f>SUM(BK91:BK95)</f>
        <v>0</v>
      </c>
    </row>
    <row r="91" spans="2:65" s="1" customFormat="1" ht="16.5" customHeight="1" x14ac:dyDescent="0.2">
      <c r="B91" s="32"/>
      <c r="C91" s="128" t="s">
        <v>82</v>
      </c>
      <c r="D91" s="128" t="s">
        <v>149</v>
      </c>
      <c r="E91" s="129" t="s">
        <v>793</v>
      </c>
      <c r="F91" s="130" t="s">
        <v>794</v>
      </c>
      <c r="G91" s="131" t="s">
        <v>795</v>
      </c>
      <c r="H91" s="132">
        <v>2</v>
      </c>
      <c r="I91" s="133"/>
      <c r="J91" s="134">
        <f>ROUND(I91*H91,2)</f>
        <v>0</v>
      </c>
      <c r="K91" s="130" t="s">
        <v>19</v>
      </c>
      <c r="L91" s="32"/>
      <c r="M91" s="135" t="s">
        <v>19</v>
      </c>
      <c r="N91" s="136" t="s">
        <v>47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7">
        <f>S91*H91</f>
        <v>0</v>
      </c>
      <c r="U91" s="322" t="s">
        <v>19</v>
      </c>
      <c r="V91" s="1" t="str">
        <f t="shared" si="0"/>
        <v/>
      </c>
      <c r="AR91" s="139" t="s">
        <v>154</v>
      </c>
      <c r="AT91" s="139" t="s">
        <v>149</v>
      </c>
      <c r="AU91" s="139" t="s">
        <v>82</v>
      </c>
      <c r="AY91" s="17" t="s">
        <v>146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88</v>
      </c>
      <c r="BK91" s="140">
        <f>ROUND(I91*H91,2)</f>
        <v>0</v>
      </c>
      <c r="BL91" s="17" t="s">
        <v>154</v>
      </c>
      <c r="BM91" s="139" t="s">
        <v>88</v>
      </c>
    </row>
    <row r="92" spans="2:65" s="1" customFormat="1" ht="16.5" customHeight="1" x14ac:dyDescent="0.2">
      <c r="B92" s="32"/>
      <c r="C92" s="128" t="s">
        <v>88</v>
      </c>
      <c r="D92" s="128" t="s">
        <v>149</v>
      </c>
      <c r="E92" s="129" t="s">
        <v>796</v>
      </c>
      <c r="F92" s="130" t="s">
        <v>797</v>
      </c>
      <c r="G92" s="131" t="s">
        <v>798</v>
      </c>
      <c r="H92" s="132">
        <v>9</v>
      </c>
      <c r="I92" s="133"/>
      <c r="J92" s="134">
        <f>ROUND(I92*H92,2)</f>
        <v>0</v>
      </c>
      <c r="K92" s="130" t="s">
        <v>19</v>
      </c>
      <c r="L92" s="32"/>
      <c r="M92" s="135" t="s">
        <v>19</v>
      </c>
      <c r="N92" s="136" t="s">
        <v>47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7">
        <f>S92*H92</f>
        <v>0</v>
      </c>
      <c r="U92" s="322" t="s">
        <v>19</v>
      </c>
      <c r="V92" s="1" t="str">
        <f t="shared" si="0"/>
        <v/>
      </c>
      <c r="AR92" s="139" t="s">
        <v>154</v>
      </c>
      <c r="AT92" s="139" t="s">
        <v>149</v>
      </c>
      <c r="AU92" s="139" t="s">
        <v>82</v>
      </c>
      <c r="AY92" s="17" t="s">
        <v>146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88</v>
      </c>
      <c r="BK92" s="140">
        <f>ROUND(I92*H92,2)</f>
        <v>0</v>
      </c>
      <c r="BL92" s="17" t="s">
        <v>154</v>
      </c>
      <c r="BM92" s="139" t="s">
        <v>154</v>
      </c>
    </row>
    <row r="93" spans="2:65" s="1" customFormat="1" ht="16.5" customHeight="1" x14ac:dyDescent="0.2">
      <c r="B93" s="32"/>
      <c r="C93" s="128" t="s">
        <v>147</v>
      </c>
      <c r="D93" s="128" t="s">
        <v>149</v>
      </c>
      <c r="E93" s="129" t="s">
        <v>799</v>
      </c>
      <c r="F93" s="130" t="s">
        <v>800</v>
      </c>
      <c r="G93" s="131" t="s">
        <v>795</v>
      </c>
      <c r="H93" s="132">
        <v>18</v>
      </c>
      <c r="I93" s="133"/>
      <c r="J93" s="134">
        <f>ROUND(I93*H93,2)</f>
        <v>0</v>
      </c>
      <c r="K93" s="130" t="s">
        <v>19</v>
      </c>
      <c r="L93" s="32"/>
      <c r="M93" s="135" t="s">
        <v>19</v>
      </c>
      <c r="N93" s="136" t="s">
        <v>47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7">
        <f>S93*H93</f>
        <v>0</v>
      </c>
      <c r="U93" s="322" t="s">
        <v>19</v>
      </c>
      <c r="V93" s="1" t="str">
        <f t="shared" si="0"/>
        <v/>
      </c>
      <c r="AR93" s="139" t="s">
        <v>154</v>
      </c>
      <c r="AT93" s="139" t="s">
        <v>149</v>
      </c>
      <c r="AU93" s="139" t="s">
        <v>82</v>
      </c>
      <c r="AY93" s="17" t="s">
        <v>146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88</v>
      </c>
      <c r="BK93" s="140">
        <f>ROUND(I93*H93,2)</f>
        <v>0</v>
      </c>
      <c r="BL93" s="17" t="s">
        <v>154</v>
      </c>
      <c r="BM93" s="139" t="s">
        <v>166</v>
      </c>
    </row>
    <row r="94" spans="2:65" s="1" customFormat="1" ht="16.5" customHeight="1" x14ac:dyDescent="0.2">
      <c r="B94" s="32"/>
      <c r="C94" s="128" t="s">
        <v>154</v>
      </c>
      <c r="D94" s="128" t="s">
        <v>149</v>
      </c>
      <c r="E94" s="129" t="s">
        <v>801</v>
      </c>
      <c r="F94" s="130" t="s">
        <v>802</v>
      </c>
      <c r="G94" s="131" t="s">
        <v>795</v>
      </c>
      <c r="H94" s="132">
        <v>3</v>
      </c>
      <c r="I94" s="133"/>
      <c r="J94" s="134">
        <f>ROUND(I94*H94,2)</f>
        <v>0</v>
      </c>
      <c r="K94" s="130" t="s">
        <v>19</v>
      </c>
      <c r="L94" s="32"/>
      <c r="M94" s="135" t="s">
        <v>19</v>
      </c>
      <c r="N94" s="136" t="s">
        <v>47</v>
      </c>
      <c r="P94" s="137">
        <f>O94*H94</f>
        <v>0</v>
      </c>
      <c r="Q94" s="137">
        <v>0</v>
      </c>
      <c r="R94" s="137">
        <f>Q94*H94</f>
        <v>0</v>
      </c>
      <c r="S94" s="137">
        <v>0</v>
      </c>
      <c r="T94" s="137">
        <f>S94*H94</f>
        <v>0</v>
      </c>
      <c r="U94" s="322" t="s">
        <v>19</v>
      </c>
      <c r="V94" s="1" t="str">
        <f t="shared" si="0"/>
        <v/>
      </c>
      <c r="AR94" s="139" t="s">
        <v>154</v>
      </c>
      <c r="AT94" s="139" t="s">
        <v>149</v>
      </c>
      <c r="AU94" s="139" t="s">
        <v>82</v>
      </c>
      <c r="AY94" s="17" t="s">
        <v>146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7" t="s">
        <v>88</v>
      </c>
      <c r="BK94" s="140">
        <f>ROUND(I94*H94,2)</f>
        <v>0</v>
      </c>
      <c r="BL94" s="17" t="s">
        <v>154</v>
      </c>
      <c r="BM94" s="139" t="s">
        <v>201</v>
      </c>
    </row>
    <row r="95" spans="2:65" s="1" customFormat="1" ht="21.75" customHeight="1" x14ac:dyDescent="0.2">
      <c r="B95" s="32"/>
      <c r="C95" s="128" t="s">
        <v>180</v>
      </c>
      <c r="D95" s="128" t="s">
        <v>149</v>
      </c>
      <c r="E95" s="129" t="s">
        <v>803</v>
      </c>
      <c r="F95" s="130" t="s">
        <v>804</v>
      </c>
      <c r="G95" s="131" t="s">
        <v>795</v>
      </c>
      <c r="H95" s="132">
        <v>1</v>
      </c>
      <c r="I95" s="133"/>
      <c r="J95" s="134">
        <f>ROUND(I95*H95,2)</f>
        <v>0</v>
      </c>
      <c r="K95" s="130" t="s">
        <v>19</v>
      </c>
      <c r="L95" s="32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7">
        <f>S95*H95</f>
        <v>0</v>
      </c>
      <c r="U95" s="322" t="s">
        <v>19</v>
      </c>
      <c r="V95" s="1" t="str">
        <f t="shared" si="0"/>
        <v/>
      </c>
      <c r="AR95" s="139" t="s">
        <v>154</v>
      </c>
      <c r="AT95" s="139" t="s">
        <v>149</v>
      </c>
      <c r="AU95" s="139" t="s">
        <v>82</v>
      </c>
      <c r="AY95" s="17" t="s">
        <v>146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88</v>
      </c>
      <c r="BK95" s="140">
        <f>ROUND(I95*H95,2)</f>
        <v>0</v>
      </c>
      <c r="BL95" s="17" t="s">
        <v>154</v>
      </c>
      <c r="BM95" s="139" t="s">
        <v>215</v>
      </c>
    </row>
    <row r="96" spans="2:65" s="11" customFormat="1" ht="25.9" customHeight="1" x14ac:dyDescent="0.2">
      <c r="B96" s="116"/>
      <c r="D96" s="117" t="s">
        <v>74</v>
      </c>
      <c r="E96" s="118" t="s">
        <v>805</v>
      </c>
      <c r="F96" s="118" t="s">
        <v>806</v>
      </c>
      <c r="I96" s="119"/>
      <c r="J96" s="120">
        <f>BK96</f>
        <v>0</v>
      </c>
      <c r="L96" s="116"/>
      <c r="M96" s="121"/>
      <c r="P96" s="122">
        <f>SUM(P97:P103)</f>
        <v>0</v>
      </c>
      <c r="R96" s="122">
        <f>SUM(R97:R103)</f>
        <v>0</v>
      </c>
      <c r="T96" s="122">
        <f>SUM(T97:T103)</f>
        <v>0</v>
      </c>
      <c r="U96" s="321"/>
      <c r="V96" s="1" t="str">
        <f t="shared" si="0"/>
        <v/>
      </c>
      <c r="AR96" s="117" t="s">
        <v>82</v>
      </c>
      <c r="AT96" s="124" t="s">
        <v>74</v>
      </c>
      <c r="AU96" s="124" t="s">
        <v>75</v>
      </c>
      <c r="AY96" s="117" t="s">
        <v>146</v>
      </c>
      <c r="BK96" s="125">
        <f>SUM(BK97:BK103)</f>
        <v>0</v>
      </c>
    </row>
    <row r="97" spans="2:65" s="1" customFormat="1" ht="16.5" customHeight="1" x14ac:dyDescent="0.2">
      <c r="B97" s="32"/>
      <c r="C97" s="128" t="s">
        <v>166</v>
      </c>
      <c r="D97" s="128" t="s">
        <v>149</v>
      </c>
      <c r="E97" s="129" t="s">
        <v>807</v>
      </c>
      <c r="F97" s="130" t="s">
        <v>808</v>
      </c>
      <c r="G97" s="131" t="s">
        <v>798</v>
      </c>
      <c r="H97" s="132">
        <v>10</v>
      </c>
      <c r="I97" s="133"/>
      <c r="J97" s="134">
        <f t="shared" ref="J97:J103" si="1">ROUND(I97*H97,2)</f>
        <v>0</v>
      </c>
      <c r="K97" s="130" t="s">
        <v>19</v>
      </c>
      <c r="L97" s="32"/>
      <c r="M97" s="135" t="s">
        <v>19</v>
      </c>
      <c r="N97" s="136" t="s">
        <v>47</v>
      </c>
      <c r="P97" s="137">
        <f t="shared" ref="P97:P103" si="2">O97*H97</f>
        <v>0</v>
      </c>
      <c r="Q97" s="137">
        <v>0</v>
      </c>
      <c r="R97" s="137">
        <f t="shared" ref="R97:R103" si="3">Q97*H97</f>
        <v>0</v>
      </c>
      <c r="S97" s="137">
        <v>0</v>
      </c>
      <c r="T97" s="137">
        <f t="shared" ref="T97:T103" si="4">S97*H97</f>
        <v>0</v>
      </c>
      <c r="U97" s="322" t="s">
        <v>19</v>
      </c>
      <c r="V97" s="1" t="str">
        <f t="shared" si="0"/>
        <v/>
      </c>
      <c r="AR97" s="139" t="s">
        <v>154</v>
      </c>
      <c r="AT97" s="139" t="s">
        <v>149</v>
      </c>
      <c r="AU97" s="139" t="s">
        <v>82</v>
      </c>
      <c r="AY97" s="17" t="s">
        <v>146</v>
      </c>
      <c r="BE97" s="140">
        <f t="shared" ref="BE97:BE103" si="5">IF(N97="základní",J97,0)</f>
        <v>0</v>
      </c>
      <c r="BF97" s="140">
        <f t="shared" ref="BF97:BF103" si="6">IF(N97="snížená",J97,0)</f>
        <v>0</v>
      </c>
      <c r="BG97" s="140">
        <f t="shared" ref="BG97:BG103" si="7">IF(N97="zákl. přenesená",J97,0)</f>
        <v>0</v>
      </c>
      <c r="BH97" s="140">
        <f t="shared" ref="BH97:BH103" si="8">IF(N97="sníž. přenesená",J97,0)</f>
        <v>0</v>
      </c>
      <c r="BI97" s="140">
        <f t="shared" ref="BI97:BI103" si="9">IF(N97="nulová",J97,0)</f>
        <v>0</v>
      </c>
      <c r="BJ97" s="17" t="s">
        <v>88</v>
      </c>
      <c r="BK97" s="140">
        <f t="shared" ref="BK97:BK103" si="10">ROUND(I97*H97,2)</f>
        <v>0</v>
      </c>
      <c r="BL97" s="17" t="s">
        <v>154</v>
      </c>
      <c r="BM97" s="139" t="s">
        <v>8</v>
      </c>
    </row>
    <row r="98" spans="2:65" s="1" customFormat="1" ht="16.5" customHeight="1" x14ac:dyDescent="0.2">
      <c r="B98" s="32"/>
      <c r="C98" s="128" t="s">
        <v>194</v>
      </c>
      <c r="D98" s="128" t="s">
        <v>149</v>
      </c>
      <c r="E98" s="129" t="s">
        <v>809</v>
      </c>
      <c r="F98" s="130" t="s">
        <v>810</v>
      </c>
      <c r="G98" s="131" t="s">
        <v>798</v>
      </c>
      <c r="H98" s="132">
        <v>9.5</v>
      </c>
      <c r="I98" s="133"/>
      <c r="J98" s="134">
        <f t="shared" si="1"/>
        <v>0</v>
      </c>
      <c r="K98" s="130" t="s">
        <v>19</v>
      </c>
      <c r="L98" s="32"/>
      <c r="M98" s="135" t="s">
        <v>19</v>
      </c>
      <c r="N98" s="136" t="s">
        <v>47</v>
      </c>
      <c r="P98" s="137">
        <f t="shared" si="2"/>
        <v>0</v>
      </c>
      <c r="Q98" s="137">
        <v>0</v>
      </c>
      <c r="R98" s="137">
        <f t="shared" si="3"/>
        <v>0</v>
      </c>
      <c r="S98" s="137">
        <v>0</v>
      </c>
      <c r="T98" s="137">
        <f t="shared" si="4"/>
        <v>0</v>
      </c>
      <c r="U98" s="322" t="s">
        <v>19</v>
      </c>
      <c r="V98" s="1" t="str">
        <f t="shared" si="0"/>
        <v/>
      </c>
      <c r="AR98" s="139" t="s">
        <v>154</v>
      </c>
      <c r="AT98" s="139" t="s">
        <v>149</v>
      </c>
      <c r="AU98" s="139" t="s">
        <v>82</v>
      </c>
      <c r="AY98" s="17" t="s">
        <v>146</v>
      </c>
      <c r="BE98" s="140">
        <f t="shared" si="5"/>
        <v>0</v>
      </c>
      <c r="BF98" s="140">
        <f t="shared" si="6"/>
        <v>0</v>
      </c>
      <c r="BG98" s="140">
        <f t="shared" si="7"/>
        <v>0</v>
      </c>
      <c r="BH98" s="140">
        <f t="shared" si="8"/>
        <v>0</v>
      </c>
      <c r="BI98" s="140">
        <f t="shared" si="9"/>
        <v>0</v>
      </c>
      <c r="BJ98" s="17" t="s">
        <v>88</v>
      </c>
      <c r="BK98" s="140">
        <f t="shared" si="10"/>
        <v>0</v>
      </c>
      <c r="BL98" s="17" t="s">
        <v>154</v>
      </c>
      <c r="BM98" s="139" t="s">
        <v>238</v>
      </c>
    </row>
    <row r="99" spans="2:65" s="1" customFormat="1" ht="16.5" customHeight="1" x14ac:dyDescent="0.2">
      <c r="B99" s="32"/>
      <c r="C99" s="128" t="s">
        <v>201</v>
      </c>
      <c r="D99" s="128" t="s">
        <v>149</v>
      </c>
      <c r="E99" s="129" t="s">
        <v>811</v>
      </c>
      <c r="F99" s="130" t="s">
        <v>812</v>
      </c>
      <c r="G99" s="131" t="s">
        <v>795</v>
      </c>
      <c r="H99" s="132">
        <v>39</v>
      </c>
      <c r="I99" s="133"/>
      <c r="J99" s="134">
        <f t="shared" si="1"/>
        <v>0</v>
      </c>
      <c r="K99" s="130" t="s">
        <v>19</v>
      </c>
      <c r="L99" s="32"/>
      <c r="M99" s="135" t="s">
        <v>19</v>
      </c>
      <c r="N99" s="136" t="s">
        <v>47</v>
      </c>
      <c r="P99" s="137">
        <f t="shared" si="2"/>
        <v>0</v>
      </c>
      <c r="Q99" s="137">
        <v>0</v>
      </c>
      <c r="R99" s="137">
        <f t="shared" si="3"/>
        <v>0</v>
      </c>
      <c r="S99" s="137">
        <v>0</v>
      </c>
      <c r="T99" s="137">
        <f t="shared" si="4"/>
        <v>0</v>
      </c>
      <c r="U99" s="322" t="s">
        <v>19</v>
      </c>
      <c r="V99" s="1" t="str">
        <f t="shared" si="0"/>
        <v/>
      </c>
      <c r="AR99" s="139" t="s">
        <v>154</v>
      </c>
      <c r="AT99" s="139" t="s">
        <v>149</v>
      </c>
      <c r="AU99" s="139" t="s">
        <v>82</v>
      </c>
      <c r="AY99" s="17" t="s">
        <v>146</v>
      </c>
      <c r="BE99" s="140">
        <f t="shared" si="5"/>
        <v>0</v>
      </c>
      <c r="BF99" s="140">
        <f t="shared" si="6"/>
        <v>0</v>
      </c>
      <c r="BG99" s="140">
        <f t="shared" si="7"/>
        <v>0</v>
      </c>
      <c r="BH99" s="140">
        <f t="shared" si="8"/>
        <v>0</v>
      </c>
      <c r="BI99" s="140">
        <f t="shared" si="9"/>
        <v>0</v>
      </c>
      <c r="BJ99" s="17" t="s">
        <v>88</v>
      </c>
      <c r="BK99" s="140">
        <f t="shared" si="10"/>
        <v>0</v>
      </c>
      <c r="BL99" s="17" t="s">
        <v>154</v>
      </c>
      <c r="BM99" s="139" t="s">
        <v>247</v>
      </c>
    </row>
    <row r="100" spans="2:65" s="1" customFormat="1" ht="33" customHeight="1" x14ac:dyDescent="0.2">
      <c r="B100" s="32"/>
      <c r="C100" s="128" t="s">
        <v>209</v>
      </c>
      <c r="D100" s="128" t="s">
        <v>149</v>
      </c>
      <c r="E100" s="129" t="s">
        <v>813</v>
      </c>
      <c r="F100" s="130" t="s">
        <v>814</v>
      </c>
      <c r="G100" s="131" t="s">
        <v>798</v>
      </c>
      <c r="H100" s="132">
        <v>9.5</v>
      </c>
      <c r="I100" s="133"/>
      <c r="J100" s="134">
        <f t="shared" si="1"/>
        <v>0</v>
      </c>
      <c r="K100" s="130" t="s">
        <v>19</v>
      </c>
      <c r="L100" s="32"/>
      <c r="M100" s="135" t="s">
        <v>19</v>
      </c>
      <c r="N100" s="136" t="s">
        <v>47</v>
      </c>
      <c r="P100" s="137">
        <f t="shared" si="2"/>
        <v>0</v>
      </c>
      <c r="Q100" s="137">
        <v>0</v>
      </c>
      <c r="R100" s="137">
        <f t="shared" si="3"/>
        <v>0</v>
      </c>
      <c r="S100" s="137">
        <v>0</v>
      </c>
      <c r="T100" s="137">
        <f t="shared" si="4"/>
        <v>0</v>
      </c>
      <c r="U100" s="322" t="s">
        <v>19</v>
      </c>
      <c r="V100" s="1" t="str">
        <f t="shared" si="0"/>
        <v/>
      </c>
      <c r="AR100" s="139" t="s">
        <v>154</v>
      </c>
      <c r="AT100" s="139" t="s">
        <v>149</v>
      </c>
      <c r="AU100" s="139" t="s">
        <v>82</v>
      </c>
      <c r="AY100" s="17" t="s">
        <v>146</v>
      </c>
      <c r="BE100" s="140">
        <f t="shared" si="5"/>
        <v>0</v>
      </c>
      <c r="BF100" s="140">
        <f t="shared" si="6"/>
        <v>0</v>
      </c>
      <c r="BG100" s="140">
        <f t="shared" si="7"/>
        <v>0</v>
      </c>
      <c r="BH100" s="140">
        <f t="shared" si="8"/>
        <v>0</v>
      </c>
      <c r="BI100" s="140">
        <f t="shared" si="9"/>
        <v>0</v>
      </c>
      <c r="BJ100" s="17" t="s">
        <v>88</v>
      </c>
      <c r="BK100" s="140">
        <f t="shared" si="10"/>
        <v>0</v>
      </c>
      <c r="BL100" s="17" t="s">
        <v>154</v>
      </c>
      <c r="BM100" s="139" t="s">
        <v>261</v>
      </c>
    </row>
    <row r="101" spans="2:65" s="1" customFormat="1" ht="16.5" customHeight="1" x14ac:dyDescent="0.2">
      <c r="B101" s="32"/>
      <c r="C101" s="128" t="s">
        <v>215</v>
      </c>
      <c r="D101" s="128" t="s">
        <v>149</v>
      </c>
      <c r="E101" s="129" t="s">
        <v>815</v>
      </c>
      <c r="F101" s="130" t="s">
        <v>816</v>
      </c>
      <c r="G101" s="131" t="s">
        <v>795</v>
      </c>
      <c r="H101" s="132">
        <v>9</v>
      </c>
      <c r="I101" s="133"/>
      <c r="J101" s="134">
        <f t="shared" si="1"/>
        <v>0</v>
      </c>
      <c r="K101" s="130" t="s">
        <v>19</v>
      </c>
      <c r="L101" s="32"/>
      <c r="M101" s="135" t="s">
        <v>19</v>
      </c>
      <c r="N101" s="136" t="s">
        <v>47</v>
      </c>
      <c r="P101" s="137">
        <f t="shared" si="2"/>
        <v>0</v>
      </c>
      <c r="Q101" s="137">
        <v>0</v>
      </c>
      <c r="R101" s="137">
        <f t="shared" si="3"/>
        <v>0</v>
      </c>
      <c r="S101" s="137">
        <v>0</v>
      </c>
      <c r="T101" s="137">
        <f t="shared" si="4"/>
        <v>0</v>
      </c>
      <c r="U101" s="322" t="s">
        <v>19</v>
      </c>
      <c r="V101" s="1" t="str">
        <f t="shared" si="0"/>
        <v/>
      </c>
      <c r="AR101" s="139" t="s">
        <v>154</v>
      </c>
      <c r="AT101" s="139" t="s">
        <v>149</v>
      </c>
      <c r="AU101" s="139" t="s">
        <v>82</v>
      </c>
      <c r="AY101" s="17" t="s">
        <v>146</v>
      </c>
      <c r="BE101" s="140">
        <f t="shared" si="5"/>
        <v>0</v>
      </c>
      <c r="BF101" s="140">
        <f t="shared" si="6"/>
        <v>0</v>
      </c>
      <c r="BG101" s="140">
        <f t="shared" si="7"/>
        <v>0</v>
      </c>
      <c r="BH101" s="140">
        <f t="shared" si="8"/>
        <v>0</v>
      </c>
      <c r="BI101" s="140">
        <f t="shared" si="9"/>
        <v>0</v>
      </c>
      <c r="BJ101" s="17" t="s">
        <v>88</v>
      </c>
      <c r="BK101" s="140">
        <f t="shared" si="10"/>
        <v>0</v>
      </c>
      <c r="BL101" s="17" t="s">
        <v>154</v>
      </c>
      <c r="BM101" s="139" t="s">
        <v>277</v>
      </c>
    </row>
    <row r="102" spans="2:65" s="1" customFormat="1" ht="16.5" customHeight="1" x14ac:dyDescent="0.2">
      <c r="B102" s="32"/>
      <c r="C102" s="128" t="s">
        <v>220</v>
      </c>
      <c r="D102" s="128" t="s">
        <v>149</v>
      </c>
      <c r="E102" s="129" t="s">
        <v>817</v>
      </c>
      <c r="F102" s="130" t="s">
        <v>818</v>
      </c>
      <c r="G102" s="131" t="s">
        <v>795</v>
      </c>
      <c r="H102" s="132">
        <v>1</v>
      </c>
      <c r="I102" s="133"/>
      <c r="J102" s="134">
        <f t="shared" si="1"/>
        <v>0</v>
      </c>
      <c r="K102" s="130" t="s">
        <v>19</v>
      </c>
      <c r="L102" s="32"/>
      <c r="M102" s="135" t="s">
        <v>19</v>
      </c>
      <c r="N102" s="136" t="s">
        <v>47</v>
      </c>
      <c r="P102" s="137">
        <f t="shared" si="2"/>
        <v>0</v>
      </c>
      <c r="Q102" s="137">
        <v>0</v>
      </c>
      <c r="R102" s="137">
        <f t="shared" si="3"/>
        <v>0</v>
      </c>
      <c r="S102" s="137">
        <v>0</v>
      </c>
      <c r="T102" s="137">
        <f t="shared" si="4"/>
        <v>0</v>
      </c>
      <c r="U102" s="322" t="s">
        <v>19</v>
      </c>
      <c r="V102" s="1" t="str">
        <f t="shared" si="0"/>
        <v/>
      </c>
      <c r="AR102" s="139" t="s">
        <v>154</v>
      </c>
      <c r="AT102" s="139" t="s">
        <v>149</v>
      </c>
      <c r="AU102" s="139" t="s">
        <v>82</v>
      </c>
      <c r="AY102" s="17" t="s">
        <v>146</v>
      </c>
      <c r="BE102" s="140">
        <f t="shared" si="5"/>
        <v>0</v>
      </c>
      <c r="BF102" s="140">
        <f t="shared" si="6"/>
        <v>0</v>
      </c>
      <c r="BG102" s="140">
        <f t="shared" si="7"/>
        <v>0</v>
      </c>
      <c r="BH102" s="140">
        <f t="shared" si="8"/>
        <v>0</v>
      </c>
      <c r="BI102" s="140">
        <f t="shared" si="9"/>
        <v>0</v>
      </c>
      <c r="BJ102" s="17" t="s">
        <v>88</v>
      </c>
      <c r="BK102" s="140">
        <f t="shared" si="10"/>
        <v>0</v>
      </c>
      <c r="BL102" s="17" t="s">
        <v>154</v>
      </c>
      <c r="BM102" s="139" t="s">
        <v>300</v>
      </c>
    </row>
    <row r="103" spans="2:65" s="1" customFormat="1" ht="16.5" customHeight="1" x14ac:dyDescent="0.2">
      <c r="B103" s="32"/>
      <c r="C103" s="128" t="s">
        <v>8</v>
      </c>
      <c r="D103" s="128" t="s">
        <v>149</v>
      </c>
      <c r="E103" s="129" t="s">
        <v>819</v>
      </c>
      <c r="F103" s="130" t="s">
        <v>820</v>
      </c>
      <c r="G103" s="131" t="s">
        <v>795</v>
      </c>
      <c r="H103" s="132">
        <v>4</v>
      </c>
      <c r="I103" s="133"/>
      <c r="J103" s="134">
        <f t="shared" si="1"/>
        <v>0</v>
      </c>
      <c r="K103" s="130" t="s">
        <v>19</v>
      </c>
      <c r="L103" s="32"/>
      <c r="M103" s="135" t="s">
        <v>19</v>
      </c>
      <c r="N103" s="136" t="s">
        <v>47</v>
      </c>
      <c r="P103" s="137">
        <f t="shared" si="2"/>
        <v>0</v>
      </c>
      <c r="Q103" s="137">
        <v>0</v>
      </c>
      <c r="R103" s="137">
        <f t="shared" si="3"/>
        <v>0</v>
      </c>
      <c r="S103" s="137">
        <v>0</v>
      </c>
      <c r="T103" s="137">
        <f t="shared" si="4"/>
        <v>0</v>
      </c>
      <c r="U103" s="322" t="s">
        <v>19</v>
      </c>
      <c r="V103" s="1" t="str">
        <f t="shared" si="0"/>
        <v/>
      </c>
      <c r="AR103" s="139" t="s">
        <v>154</v>
      </c>
      <c r="AT103" s="139" t="s">
        <v>149</v>
      </c>
      <c r="AU103" s="139" t="s">
        <v>82</v>
      </c>
      <c r="AY103" s="17" t="s">
        <v>146</v>
      </c>
      <c r="BE103" s="140">
        <f t="shared" si="5"/>
        <v>0</v>
      </c>
      <c r="BF103" s="140">
        <f t="shared" si="6"/>
        <v>0</v>
      </c>
      <c r="BG103" s="140">
        <f t="shared" si="7"/>
        <v>0</v>
      </c>
      <c r="BH103" s="140">
        <f t="shared" si="8"/>
        <v>0</v>
      </c>
      <c r="BI103" s="140">
        <f t="shared" si="9"/>
        <v>0</v>
      </c>
      <c r="BJ103" s="17" t="s">
        <v>88</v>
      </c>
      <c r="BK103" s="140">
        <f t="shared" si="10"/>
        <v>0</v>
      </c>
      <c r="BL103" s="17" t="s">
        <v>154</v>
      </c>
      <c r="BM103" s="139" t="s">
        <v>314</v>
      </c>
    </row>
    <row r="104" spans="2:65" s="11" customFormat="1" ht="25.9" customHeight="1" x14ac:dyDescent="0.2">
      <c r="B104" s="116"/>
      <c r="D104" s="117" t="s">
        <v>74</v>
      </c>
      <c r="E104" s="118" t="s">
        <v>821</v>
      </c>
      <c r="F104" s="118" t="s">
        <v>822</v>
      </c>
      <c r="I104" s="119"/>
      <c r="J104" s="120">
        <f>BK104</f>
        <v>0</v>
      </c>
      <c r="L104" s="116"/>
      <c r="M104" s="121"/>
      <c r="P104" s="122">
        <f>SUM(P105:P118)</f>
        <v>0</v>
      </c>
      <c r="R104" s="122">
        <f>SUM(R105:R118)</f>
        <v>0</v>
      </c>
      <c r="T104" s="122">
        <f>SUM(T105:T118)</f>
        <v>0</v>
      </c>
      <c r="U104" s="321"/>
      <c r="V104" s="1" t="str">
        <f t="shared" si="0"/>
        <v/>
      </c>
      <c r="AR104" s="117" t="s">
        <v>82</v>
      </c>
      <c r="AT104" s="124" t="s">
        <v>74</v>
      </c>
      <c r="AU104" s="124" t="s">
        <v>75</v>
      </c>
      <c r="AY104" s="117" t="s">
        <v>146</v>
      </c>
      <c r="BK104" s="125">
        <f>SUM(BK105:BK118)</f>
        <v>0</v>
      </c>
    </row>
    <row r="105" spans="2:65" s="1" customFormat="1" ht="16.5" customHeight="1" x14ac:dyDescent="0.2">
      <c r="B105" s="32"/>
      <c r="C105" s="128" t="s">
        <v>231</v>
      </c>
      <c r="D105" s="128" t="s">
        <v>149</v>
      </c>
      <c r="E105" s="129" t="s">
        <v>823</v>
      </c>
      <c r="F105" s="130" t="s">
        <v>824</v>
      </c>
      <c r="G105" s="131" t="s">
        <v>795</v>
      </c>
      <c r="H105" s="132">
        <v>1</v>
      </c>
      <c r="I105" s="133"/>
      <c r="J105" s="134">
        <f t="shared" ref="J105:J118" si="11">ROUND(I105*H105,2)</f>
        <v>0</v>
      </c>
      <c r="K105" s="130" t="s">
        <v>19</v>
      </c>
      <c r="L105" s="32"/>
      <c r="M105" s="135" t="s">
        <v>19</v>
      </c>
      <c r="N105" s="136" t="s">
        <v>47</v>
      </c>
      <c r="P105" s="137">
        <f t="shared" ref="P105:P118" si="12">O105*H105</f>
        <v>0</v>
      </c>
      <c r="Q105" s="137">
        <v>0</v>
      </c>
      <c r="R105" s="137">
        <f t="shared" ref="R105:R118" si="13">Q105*H105</f>
        <v>0</v>
      </c>
      <c r="S105" s="137">
        <v>0</v>
      </c>
      <c r="T105" s="137">
        <f t="shared" ref="T105:T118" si="14">S105*H105</f>
        <v>0</v>
      </c>
      <c r="U105" s="322" t="s">
        <v>187</v>
      </c>
      <c r="V105" s="1">
        <f t="shared" si="0"/>
        <v>0</v>
      </c>
      <c r="AR105" s="139" t="s">
        <v>154</v>
      </c>
      <c r="AT105" s="139" t="s">
        <v>149</v>
      </c>
      <c r="AU105" s="139" t="s">
        <v>82</v>
      </c>
      <c r="AY105" s="17" t="s">
        <v>146</v>
      </c>
      <c r="BE105" s="140">
        <f t="shared" ref="BE105:BE118" si="15">IF(N105="základní",J105,0)</f>
        <v>0</v>
      </c>
      <c r="BF105" s="140">
        <f t="shared" ref="BF105:BF118" si="16">IF(N105="snížená",J105,0)</f>
        <v>0</v>
      </c>
      <c r="BG105" s="140">
        <f t="shared" ref="BG105:BG118" si="17">IF(N105="zákl. přenesená",J105,0)</f>
        <v>0</v>
      </c>
      <c r="BH105" s="140">
        <f t="shared" ref="BH105:BH118" si="18">IF(N105="sníž. přenesená",J105,0)</f>
        <v>0</v>
      </c>
      <c r="BI105" s="140">
        <f t="shared" ref="BI105:BI118" si="19">IF(N105="nulová",J105,0)</f>
        <v>0</v>
      </c>
      <c r="BJ105" s="17" t="s">
        <v>88</v>
      </c>
      <c r="BK105" s="140">
        <f t="shared" ref="BK105:BK118" si="20">ROUND(I105*H105,2)</f>
        <v>0</v>
      </c>
      <c r="BL105" s="17" t="s">
        <v>154</v>
      </c>
      <c r="BM105" s="139" t="s">
        <v>325</v>
      </c>
    </row>
    <row r="106" spans="2:65" s="1" customFormat="1" ht="24.2" customHeight="1" x14ac:dyDescent="0.2">
      <c r="B106" s="32"/>
      <c r="C106" s="128" t="s">
        <v>238</v>
      </c>
      <c r="D106" s="128" t="s">
        <v>149</v>
      </c>
      <c r="E106" s="129" t="s">
        <v>825</v>
      </c>
      <c r="F106" s="130" t="s">
        <v>826</v>
      </c>
      <c r="G106" s="131" t="s">
        <v>795</v>
      </c>
      <c r="H106" s="132">
        <v>1</v>
      </c>
      <c r="I106" s="133"/>
      <c r="J106" s="134">
        <f t="shared" si="11"/>
        <v>0</v>
      </c>
      <c r="K106" s="130" t="s">
        <v>19</v>
      </c>
      <c r="L106" s="32"/>
      <c r="M106" s="135" t="s">
        <v>19</v>
      </c>
      <c r="N106" s="136" t="s">
        <v>47</v>
      </c>
      <c r="P106" s="137">
        <f t="shared" si="12"/>
        <v>0</v>
      </c>
      <c r="Q106" s="137">
        <v>0</v>
      </c>
      <c r="R106" s="137">
        <f t="shared" si="13"/>
        <v>0</v>
      </c>
      <c r="S106" s="137">
        <v>0</v>
      </c>
      <c r="T106" s="137">
        <f t="shared" si="14"/>
        <v>0</v>
      </c>
      <c r="U106" s="322" t="s">
        <v>187</v>
      </c>
      <c r="V106" s="1">
        <f t="shared" si="0"/>
        <v>0</v>
      </c>
      <c r="AR106" s="139" t="s">
        <v>154</v>
      </c>
      <c r="AT106" s="139" t="s">
        <v>149</v>
      </c>
      <c r="AU106" s="139" t="s">
        <v>82</v>
      </c>
      <c r="AY106" s="17" t="s">
        <v>146</v>
      </c>
      <c r="BE106" s="140">
        <f t="shared" si="15"/>
        <v>0</v>
      </c>
      <c r="BF106" s="140">
        <f t="shared" si="16"/>
        <v>0</v>
      </c>
      <c r="BG106" s="140">
        <f t="shared" si="17"/>
        <v>0</v>
      </c>
      <c r="BH106" s="140">
        <f t="shared" si="18"/>
        <v>0</v>
      </c>
      <c r="BI106" s="140">
        <f t="shared" si="19"/>
        <v>0</v>
      </c>
      <c r="BJ106" s="17" t="s">
        <v>88</v>
      </c>
      <c r="BK106" s="140">
        <f t="shared" si="20"/>
        <v>0</v>
      </c>
      <c r="BL106" s="17" t="s">
        <v>154</v>
      </c>
      <c r="BM106" s="139" t="s">
        <v>336</v>
      </c>
    </row>
    <row r="107" spans="2:65" s="1" customFormat="1" ht="16.5" customHeight="1" x14ac:dyDescent="0.2">
      <c r="B107" s="32"/>
      <c r="C107" s="128" t="s">
        <v>243</v>
      </c>
      <c r="D107" s="128" t="s">
        <v>149</v>
      </c>
      <c r="E107" s="129" t="s">
        <v>827</v>
      </c>
      <c r="F107" s="130" t="s">
        <v>828</v>
      </c>
      <c r="G107" s="131" t="s">
        <v>795</v>
      </c>
      <c r="H107" s="132">
        <v>1</v>
      </c>
      <c r="I107" s="133"/>
      <c r="J107" s="134">
        <f t="shared" si="11"/>
        <v>0</v>
      </c>
      <c r="K107" s="130" t="s">
        <v>19</v>
      </c>
      <c r="L107" s="32"/>
      <c r="M107" s="135" t="s">
        <v>19</v>
      </c>
      <c r="N107" s="136" t="s">
        <v>47</v>
      </c>
      <c r="P107" s="137">
        <f t="shared" si="12"/>
        <v>0</v>
      </c>
      <c r="Q107" s="137">
        <v>0</v>
      </c>
      <c r="R107" s="137">
        <f t="shared" si="13"/>
        <v>0</v>
      </c>
      <c r="S107" s="137">
        <v>0</v>
      </c>
      <c r="T107" s="137">
        <f t="shared" si="14"/>
        <v>0</v>
      </c>
      <c r="U107" s="322" t="s">
        <v>187</v>
      </c>
      <c r="V107" s="1">
        <f t="shared" si="0"/>
        <v>0</v>
      </c>
      <c r="AR107" s="139" t="s">
        <v>154</v>
      </c>
      <c r="AT107" s="139" t="s">
        <v>149</v>
      </c>
      <c r="AU107" s="139" t="s">
        <v>82</v>
      </c>
      <c r="AY107" s="17" t="s">
        <v>146</v>
      </c>
      <c r="BE107" s="140">
        <f t="shared" si="15"/>
        <v>0</v>
      </c>
      <c r="BF107" s="140">
        <f t="shared" si="16"/>
        <v>0</v>
      </c>
      <c r="BG107" s="140">
        <f t="shared" si="17"/>
        <v>0</v>
      </c>
      <c r="BH107" s="140">
        <f t="shared" si="18"/>
        <v>0</v>
      </c>
      <c r="BI107" s="140">
        <f t="shared" si="19"/>
        <v>0</v>
      </c>
      <c r="BJ107" s="17" t="s">
        <v>88</v>
      </c>
      <c r="BK107" s="140">
        <f t="shared" si="20"/>
        <v>0</v>
      </c>
      <c r="BL107" s="17" t="s">
        <v>154</v>
      </c>
      <c r="BM107" s="139" t="s">
        <v>348</v>
      </c>
    </row>
    <row r="108" spans="2:65" s="1" customFormat="1" ht="21.75" customHeight="1" x14ac:dyDescent="0.2">
      <c r="B108" s="32"/>
      <c r="C108" s="128" t="s">
        <v>247</v>
      </c>
      <c r="D108" s="128" t="s">
        <v>149</v>
      </c>
      <c r="E108" s="129" t="s">
        <v>829</v>
      </c>
      <c r="F108" s="130" t="s">
        <v>830</v>
      </c>
      <c r="G108" s="131" t="s">
        <v>795</v>
      </c>
      <c r="H108" s="132">
        <v>1</v>
      </c>
      <c r="I108" s="133"/>
      <c r="J108" s="134">
        <f t="shared" si="11"/>
        <v>0</v>
      </c>
      <c r="K108" s="130" t="s">
        <v>19</v>
      </c>
      <c r="L108" s="32"/>
      <c r="M108" s="135" t="s">
        <v>19</v>
      </c>
      <c r="N108" s="136" t="s">
        <v>47</v>
      </c>
      <c r="P108" s="137">
        <f t="shared" si="12"/>
        <v>0</v>
      </c>
      <c r="Q108" s="137">
        <v>0</v>
      </c>
      <c r="R108" s="137">
        <f t="shared" si="13"/>
        <v>0</v>
      </c>
      <c r="S108" s="137">
        <v>0</v>
      </c>
      <c r="T108" s="137">
        <f t="shared" si="14"/>
        <v>0</v>
      </c>
      <c r="U108" s="322" t="s">
        <v>187</v>
      </c>
      <c r="V108" s="1">
        <f t="shared" si="0"/>
        <v>0</v>
      </c>
      <c r="AR108" s="139" t="s">
        <v>154</v>
      </c>
      <c r="AT108" s="139" t="s">
        <v>149</v>
      </c>
      <c r="AU108" s="139" t="s">
        <v>82</v>
      </c>
      <c r="AY108" s="17" t="s">
        <v>146</v>
      </c>
      <c r="BE108" s="140">
        <f t="shared" si="15"/>
        <v>0</v>
      </c>
      <c r="BF108" s="140">
        <f t="shared" si="16"/>
        <v>0</v>
      </c>
      <c r="BG108" s="140">
        <f t="shared" si="17"/>
        <v>0</v>
      </c>
      <c r="BH108" s="140">
        <f t="shared" si="18"/>
        <v>0</v>
      </c>
      <c r="BI108" s="140">
        <f t="shared" si="19"/>
        <v>0</v>
      </c>
      <c r="BJ108" s="17" t="s">
        <v>88</v>
      </c>
      <c r="BK108" s="140">
        <f t="shared" si="20"/>
        <v>0</v>
      </c>
      <c r="BL108" s="17" t="s">
        <v>154</v>
      </c>
      <c r="BM108" s="139" t="s">
        <v>360</v>
      </c>
    </row>
    <row r="109" spans="2:65" s="1" customFormat="1" ht="16.5" customHeight="1" x14ac:dyDescent="0.2">
      <c r="B109" s="32"/>
      <c r="C109" s="128" t="s">
        <v>253</v>
      </c>
      <c r="D109" s="128" t="s">
        <v>149</v>
      </c>
      <c r="E109" s="129" t="s">
        <v>831</v>
      </c>
      <c r="F109" s="130" t="s">
        <v>832</v>
      </c>
      <c r="G109" s="131" t="s">
        <v>795</v>
      </c>
      <c r="H109" s="132">
        <v>1</v>
      </c>
      <c r="I109" s="133"/>
      <c r="J109" s="134">
        <f t="shared" si="11"/>
        <v>0</v>
      </c>
      <c r="K109" s="130" t="s">
        <v>19</v>
      </c>
      <c r="L109" s="32"/>
      <c r="M109" s="135" t="s">
        <v>19</v>
      </c>
      <c r="N109" s="136" t="s">
        <v>47</v>
      </c>
      <c r="P109" s="137">
        <f t="shared" si="12"/>
        <v>0</v>
      </c>
      <c r="Q109" s="137">
        <v>0</v>
      </c>
      <c r="R109" s="137">
        <f t="shared" si="13"/>
        <v>0</v>
      </c>
      <c r="S109" s="137">
        <v>0</v>
      </c>
      <c r="T109" s="137">
        <f t="shared" si="14"/>
        <v>0</v>
      </c>
      <c r="U109" s="322" t="s">
        <v>187</v>
      </c>
      <c r="V109" s="1">
        <f t="shared" si="0"/>
        <v>0</v>
      </c>
      <c r="AR109" s="139" t="s">
        <v>154</v>
      </c>
      <c r="AT109" s="139" t="s">
        <v>149</v>
      </c>
      <c r="AU109" s="139" t="s">
        <v>82</v>
      </c>
      <c r="AY109" s="17" t="s">
        <v>146</v>
      </c>
      <c r="BE109" s="140">
        <f t="shared" si="15"/>
        <v>0</v>
      </c>
      <c r="BF109" s="140">
        <f t="shared" si="16"/>
        <v>0</v>
      </c>
      <c r="BG109" s="140">
        <f t="shared" si="17"/>
        <v>0</v>
      </c>
      <c r="BH109" s="140">
        <f t="shared" si="18"/>
        <v>0</v>
      </c>
      <c r="BI109" s="140">
        <f t="shared" si="19"/>
        <v>0</v>
      </c>
      <c r="BJ109" s="17" t="s">
        <v>88</v>
      </c>
      <c r="BK109" s="140">
        <f t="shared" si="20"/>
        <v>0</v>
      </c>
      <c r="BL109" s="17" t="s">
        <v>154</v>
      </c>
      <c r="BM109" s="139" t="s">
        <v>375</v>
      </c>
    </row>
    <row r="110" spans="2:65" s="1" customFormat="1" ht="16.5" customHeight="1" x14ac:dyDescent="0.2">
      <c r="B110" s="32"/>
      <c r="C110" s="128" t="s">
        <v>261</v>
      </c>
      <c r="D110" s="128" t="s">
        <v>149</v>
      </c>
      <c r="E110" s="129" t="s">
        <v>833</v>
      </c>
      <c r="F110" s="130" t="s">
        <v>834</v>
      </c>
      <c r="G110" s="131" t="s">
        <v>795</v>
      </c>
      <c r="H110" s="132">
        <v>1</v>
      </c>
      <c r="I110" s="133"/>
      <c r="J110" s="134">
        <f t="shared" si="11"/>
        <v>0</v>
      </c>
      <c r="K110" s="130" t="s">
        <v>19</v>
      </c>
      <c r="L110" s="32"/>
      <c r="M110" s="135" t="s">
        <v>19</v>
      </c>
      <c r="N110" s="136" t="s">
        <v>47</v>
      </c>
      <c r="P110" s="137">
        <f t="shared" si="12"/>
        <v>0</v>
      </c>
      <c r="Q110" s="137">
        <v>0</v>
      </c>
      <c r="R110" s="137">
        <f t="shared" si="13"/>
        <v>0</v>
      </c>
      <c r="S110" s="137">
        <v>0</v>
      </c>
      <c r="T110" s="137">
        <f t="shared" si="14"/>
        <v>0</v>
      </c>
      <c r="U110" s="322" t="s">
        <v>187</v>
      </c>
      <c r="V110" s="1">
        <f t="shared" si="0"/>
        <v>0</v>
      </c>
      <c r="AR110" s="139" t="s">
        <v>154</v>
      </c>
      <c r="AT110" s="139" t="s">
        <v>149</v>
      </c>
      <c r="AU110" s="139" t="s">
        <v>82</v>
      </c>
      <c r="AY110" s="17" t="s">
        <v>146</v>
      </c>
      <c r="BE110" s="140">
        <f t="shared" si="15"/>
        <v>0</v>
      </c>
      <c r="BF110" s="140">
        <f t="shared" si="16"/>
        <v>0</v>
      </c>
      <c r="BG110" s="140">
        <f t="shared" si="17"/>
        <v>0</v>
      </c>
      <c r="BH110" s="140">
        <f t="shared" si="18"/>
        <v>0</v>
      </c>
      <c r="BI110" s="140">
        <f t="shared" si="19"/>
        <v>0</v>
      </c>
      <c r="BJ110" s="17" t="s">
        <v>88</v>
      </c>
      <c r="BK110" s="140">
        <f t="shared" si="20"/>
        <v>0</v>
      </c>
      <c r="BL110" s="17" t="s">
        <v>154</v>
      </c>
      <c r="BM110" s="139" t="s">
        <v>388</v>
      </c>
    </row>
    <row r="111" spans="2:65" s="1" customFormat="1" ht="16.5" customHeight="1" x14ac:dyDescent="0.2">
      <c r="B111" s="32"/>
      <c r="C111" s="128" t="s">
        <v>270</v>
      </c>
      <c r="D111" s="128" t="s">
        <v>149</v>
      </c>
      <c r="E111" s="129" t="s">
        <v>835</v>
      </c>
      <c r="F111" s="130" t="s">
        <v>836</v>
      </c>
      <c r="G111" s="131" t="s">
        <v>795</v>
      </c>
      <c r="H111" s="132">
        <v>1</v>
      </c>
      <c r="I111" s="133"/>
      <c r="J111" s="134">
        <f t="shared" si="11"/>
        <v>0</v>
      </c>
      <c r="K111" s="130" t="s">
        <v>19</v>
      </c>
      <c r="L111" s="32"/>
      <c r="M111" s="135" t="s">
        <v>19</v>
      </c>
      <c r="N111" s="136" t="s">
        <v>47</v>
      </c>
      <c r="P111" s="137">
        <f t="shared" si="12"/>
        <v>0</v>
      </c>
      <c r="Q111" s="137">
        <v>0</v>
      </c>
      <c r="R111" s="137">
        <f t="shared" si="13"/>
        <v>0</v>
      </c>
      <c r="S111" s="137">
        <v>0</v>
      </c>
      <c r="T111" s="137">
        <f t="shared" si="14"/>
        <v>0</v>
      </c>
      <c r="U111" s="322" t="s">
        <v>187</v>
      </c>
      <c r="V111" s="1">
        <f t="shared" si="0"/>
        <v>0</v>
      </c>
      <c r="AR111" s="139" t="s">
        <v>154</v>
      </c>
      <c r="AT111" s="139" t="s">
        <v>149</v>
      </c>
      <c r="AU111" s="139" t="s">
        <v>82</v>
      </c>
      <c r="AY111" s="17" t="s">
        <v>146</v>
      </c>
      <c r="BE111" s="140">
        <f t="shared" si="15"/>
        <v>0</v>
      </c>
      <c r="BF111" s="140">
        <f t="shared" si="16"/>
        <v>0</v>
      </c>
      <c r="BG111" s="140">
        <f t="shared" si="17"/>
        <v>0</v>
      </c>
      <c r="BH111" s="140">
        <f t="shared" si="18"/>
        <v>0</v>
      </c>
      <c r="BI111" s="140">
        <f t="shared" si="19"/>
        <v>0</v>
      </c>
      <c r="BJ111" s="17" t="s">
        <v>88</v>
      </c>
      <c r="BK111" s="140">
        <f t="shared" si="20"/>
        <v>0</v>
      </c>
      <c r="BL111" s="17" t="s">
        <v>154</v>
      </c>
      <c r="BM111" s="139" t="s">
        <v>399</v>
      </c>
    </row>
    <row r="112" spans="2:65" s="1" customFormat="1" ht="16.5" customHeight="1" x14ac:dyDescent="0.2">
      <c r="B112" s="32"/>
      <c r="C112" s="128" t="s">
        <v>277</v>
      </c>
      <c r="D112" s="128" t="s">
        <v>149</v>
      </c>
      <c r="E112" s="129" t="s">
        <v>837</v>
      </c>
      <c r="F112" s="130" t="s">
        <v>838</v>
      </c>
      <c r="G112" s="131" t="s">
        <v>795</v>
      </c>
      <c r="H112" s="132">
        <v>1</v>
      </c>
      <c r="I112" s="133"/>
      <c r="J112" s="134">
        <f t="shared" si="11"/>
        <v>0</v>
      </c>
      <c r="K112" s="130" t="s">
        <v>19</v>
      </c>
      <c r="L112" s="32"/>
      <c r="M112" s="135" t="s">
        <v>19</v>
      </c>
      <c r="N112" s="136" t="s">
        <v>47</v>
      </c>
      <c r="P112" s="137">
        <f t="shared" si="12"/>
        <v>0</v>
      </c>
      <c r="Q112" s="137">
        <v>0</v>
      </c>
      <c r="R112" s="137">
        <f t="shared" si="13"/>
        <v>0</v>
      </c>
      <c r="S112" s="137">
        <v>0</v>
      </c>
      <c r="T112" s="137">
        <f t="shared" si="14"/>
        <v>0</v>
      </c>
      <c r="U112" s="322" t="s">
        <v>187</v>
      </c>
      <c r="V112" s="1">
        <f t="shared" si="0"/>
        <v>0</v>
      </c>
      <c r="AR112" s="139" t="s">
        <v>154</v>
      </c>
      <c r="AT112" s="139" t="s">
        <v>149</v>
      </c>
      <c r="AU112" s="139" t="s">
        <v>82</v>
      </c>
      <c r="AY112" s="17" t="s">
        <v>146</v>
      </c>
      <c r="BE112" s="140">
        <f t="shared" si="15"/>
        <v>0</v>
      </c>
      <c r="BF112" s="140">
        <f t="shared" si="16"/>
        <v>0</v>
      </c>
      <c r="BG112" s="140">
        <f t="shared" si="17"/>
        <v>0</v>
      </c>
      <c r="BH112" s="140">
        <f t="shared" si="18"/>
        <v>0</v>
      </c>
      <c r="BI112" s="140">
        <f t="shared" si="19"/>
        <v>0</v>
      </c>
      <c r="BJ112" s="17" t="s">
        <v>88</v>
      </c>
      <c r="BK112" s="140">
        <f t="shared" si="20"/>
        <v>0</v>
      </c>
      <c r="BL112" s="17" t="s">
        <v>154</v>
      </c>
      <c r="BM112" s="139" t="s">
        <v>412</v>
      </c>
    </row>
    <row r="113" spans="2:65" s="1" customFormat="1" ht="16.5" customHeight="1" x14ac:dyDescent="0.2">
      <c r="B113" s="32"/>
      <c r="C113" s="128" t="s">
        <v>7</v>
      </c>
      <c r="D113" s="128" t="s">
        <v>149</v>
      </c>
      <c r="E113" s="129" t="s">
        <v>839</v>
      </c>
      <c r="F113" s="130" t="s">
        <v>840</v>
      </c>
      <c r="G113" s="131" t="s">
        <v>795</v>
      </c>
      <c r="H113" s="132">
        <v>1</v>
      </c>
      <c r="I113" s="133"/>
      <c r="J113" s="134">
        <f t="shared" si="11"/>
        <v>0</v>
      </c>
      <c r="K113" s="130" t="s">
        <v>19</v>
      </c>
      <c r="L113" s="32"/>
      <c r="M113" s="135" t="s">
        <v>19</v>
      </c>
      <c r="N113" s="136" t="s">
        <v>47</v>
      </c>
      <c r="P113" s="137">
        <f t="shared" si="12"/>
        <v>0</v>
      </c>
      <c r="Q113" s="137">
        <v>0</v>
      </c>
      <c r="R113" s="137">
        <f t="shared" si="13"/>
        <v>0</v>
      </c>
      <c r="S113" s="137">
        <v>0</v>
      </c>
      <c r="T113" s="137">
        <f t="shared" si="14"/>
        <v>0</v>
      </c>
      <c r="U113" s="322" t="s">
        <v>187</v>
      </c>
      <c r="V113" s="1">
        <f t="shared" si="0"/>
        <v>0</v>
      </c>
      <c r="AR113" s="139" t="s">
        <v>154</v>
      </c>
      <c r="AT113" s="139" t="s">
        <v>149</v>
      </c>
      <c r="AU113" s="139" t="s">
        <v>82</v>
      </c>
      <c r="AY113" s="17" t="s">
        <v>146</v>
      </c>
      <c r="BE113" s="140">
        <f t="shared" si="15"/>
        <v>0</v>
      </c>
      <c r="BF113" s="140">
        <f t="shared" si="16"/>
        <v>0</v>
      </c>
      <c r="BG113" s="140">
        <f t="shared" si="17"/>
        <v>0</v>
      </c>
      <c r="BH113" s="140">
        <f t="shared" si="18"/>
        <v>0</v>
      </c>
      <c r="BI113" s="140">
        <f t="shared" si="19"/>
        <v>0</v>
      </c>
      <c r="BJ113" s="17" t="s">
        <v>88</v>
      </c>
      <c r="BK113" s="140">
        <f t="shared" si="20"/>
        <v>0</v>
      </c>
      <c r="BL113" s="17" t="s">
        <v>154</v>
      </c>
      <c r="BM113" s="139" t="s">
        <v>425</v>
      </c>
    </row>
    <row r="114" spans="2:65" s="1" customFormat="1" ht="16.5" customHeight="1" x14ac:dyDescent="0.2">
      <c r="B114" s="32"/>
      <c r="C114" s="128" t="s">
        <v>300</v>
      </c>
      <c r="D114" s="128" t="s">
        <v>149</v>
      </c>
      <c r="E114" s="129" t="s">
        <v>841</v>
      </c>
      <c r="F114" s="130" t="s">
        <v>842</v>
      </c>
      <c r="G114" s="131" t="s">
        <v>795</v>
      </c>
      <c r="H114" s="132">
        <v>1</v>
      </c>
      <c r="I114" s="133"/>
      <c r="J114" s="134">
        <f t="shared" si="11"/>
        <v>0</v>
      </c>
      <c r="K114" s="130" t="s">
        <v>19</v>
      </c>
      <c r="L114" s="32"/>
      <c r="M114" s="135" t="s">
        <v>19</v>
      </c>
      <c r="N114" s="136" t="s">
        <v>47</v>
      </c>
      <c r="P114" s="137">
        <f t="shared" si="12"/>
        <v>0</v>
      </c>
      <c r="Q114" s="137">
        <v>0</v>
      </c>
      <c r="R114" s="137">
        <f t="shared" si="13"/>
        <v>0</v>
      </c>
      <c r="S114" s="137">
        <v>0</v>
      </c>
      <c r="T114" s="137">
        <f t="shared" si="14"/>
        <v>0</v>
      </c>
      <c r="U114" s="322" t="s">
        <v>19</v>
      </c>
      <c r="V114" s="1" t="str">
        <f t="shared" si="0"/>
        <v/>
      </c>
      <c r="AR114" s="139" t="s">
        <v>154</v>
      </c>
      <c r="AT114" s="139" t="s">
        <v>149</v>
      </c>
      <c r="AU114" s="139" t="s">
        <v>82</v>
      </c>
      <c r="AY114" s="17" t="s">
        <v>146</v>
      </c>
      <c r="BE114" s="140">
        <f t="shared" si="15"/>
        <v>0</v>
      </c>
      <c r="BF114" s="140">
        <f t="shared" si="16"/>
        <v>0</v>
      </c>
      <c r="BG114" s="140">
        <f t="shared" si="17"/>
        <v>0</v>
      </c>
      <c r="BH114" s="140">
        <f t="shared" si="18"/>
        <v>0</v>
      </c>
      <c r="BI114" s="140">
        <f t="shared" si="19"/>
        <v>0</v>
      </c>
      <c r="BJ114" s="17" t="s">
        <v>88</v>
      </c>
      <c r="BK114" s="140">
        <f t="shared" si="20"/>
        <v>0</v>
      </c>
      <c r="BL114" s="17" t="s">
        <v>154</v>
      </c>
      <c r="BM114" s="139" t="s">
        <v>436</v>
      </c>
    </row>
    <row r="115" spans="2:65" s="1" customFormat="1" ht="16.5" customHeight="1" x14ac:dyDescent="0.2">
      <c r="B115" s="32"/>
      <c r="C115" s="128" t="s">
        <v>308</v>
      </c>
      <c r="D115" s="128" t="s">
        <v>149</v>
      </c>
      <c r="E115" s="129" t="s">
        <v>843</v>
      </c>
      <c r="F115" s="130" t="s">
        <v>844</v>
      </c>
      <c r="G115" s="131" t="s">
        <v>795</v>
      </c>
      <c r="H115" s="132">
        <v>1</v>
      </c>
      <c r="I115" s="133"/>
      <c r="J115" s="134">
        <f t="shared" si="11"/>
        <v>0</v>
      </c>
      <c r="K115" s="130" t="s">
        <v>19</v>
      </c>
      <c r="L115" s="32"/>
      <c r="M115" s="135" t="s">
        <v>19</v>
      </c>
      <c r="N115" s="136" t="s">
        <v>47</v>
      </c>
      <c r="P115" s="137">
        <f t="shared" si="12"/>
        <v>0</v>
      </c>
      <c r="Q115" s="137">
        <v>0</v>
      </c>
      <c r="R115" s="137">
        <f t="shared" si="13"/>
        <v>0</v>
      </c>
      <c r="S115" s="137">
        <v>0</v>
      </c>
      <c r="T115" s="137">
        <f t="shared" si="14"/>
        <v>0</v>
      </c>
      <c r="U115" s="322" t="s">
        <v>19</v>
      </c>
      <c r="V115" s="1" t="str">
        <f t="shared" si="0"/>
        <v/>
      </c>
      <c r="AR115" s="139" t="s">
        <v>154</v>
      </c>
      <c r="AT115" s="139" t="s">
        <v>149</v>
      </c>
      <c r="AU115" s="139" t="s">
        <v>82</v>
      </c>
      <c r="AY115" s="17" t="s">
        <v>146</v>
      </c>
      <c r="BE115" s="140">
        <f t="shared" si="15"/>
        <v>0</v>
      </c>
      <c r="BF115" s="140">
        <f t="shared" si="16"/>
        <v>0</v>
      </c>
      <c r="BG115" s="140">
        <f t="shared" si="17"/>
        <v>0</v>
      </c>
      <c r="BH115" s="140">
        <f t="shared" si="18"/>
        <v>0</v>
      </c>
      <c r="BI115" s="140">
        <f t="shared" si="19"/>
        <v>0</v>
      </c>
      <c r="BJ115" s="17" t="s">
        <v>88</v>
      </c>
      <c r="BK115" s="140">
        <f t="shared" si="20"/>
        <v>0</v>
      </c>
      <c r="BL115" s="17" t="s">
        <v>154</v>
      </c>
      <c r="BM115" s="139" t="s">
        <v>449</v>
      </c>
    </row>
    <row r="116" spans="2:65" s="1" customFormat="1" ht="16.5" customHeight="1" x14ac:dyDescent="0.2">
      <c r="B116" s="32"/>
      <c r="C116" s="128" t="s">
        <v>314</v>
      </c>
      <c r="D116" s="128" t="s">
        <v>149</v>
      </c>
      <c r="E116" s="129" t="s">
        <v>845</v>
      </c>
      <c r="F116" s="130" t="s">
        <v>846</v>
      </c>
      <c r="G116" s="131" t="s">
        <v>795</v>
      </c>
      <c r="H116" s="132">
        <v>1</v>
      </c>
      <c r="I116" s="133"/>
      <c r="J116" s="134">
        <f t="shared" si="11"/>
        <v>0</v>
      </c>
      <c r="K116" s="130" t="s">
        <v>19</v>
      </c>
      <c r="L116" s="32"/>
      <c r="M116" s="135" t="s">
        <v>19</v>
      </c>
      <c r="N116" s="136" t="s">
        <v>47</v>
      </c>
      <c r="P116" s="137">
        <f t="shared" si="12"/>
        <v>0</v>
      </c>
      <c r="Q116" s="137">
        <v>0</v>
      </c>
      <c r="R116" s="137">
        <f t="shared" si="13"/>
        <v>0</v>
      </c>
      <c r="S116" s="137">
        <v>0</v>
      </c>
      <c r="T116" s="137">
        <f t="shared" si="14"/>
        <v>0</v>
      </c>
      <c r="U116" s="322" t="s">
        <v>19</v>
      </c>
      <c r="V116" s="1" t="str">
        <f t="shared" si="0"/>
        <v/>
      </c>
      <c r="AR116" s="139" t="s">
        <v>154</v>
      </c>
      <c r="AT116" s="139" t="s">
        <v>149</v>
      </c>
      <c r="AU116" s="139" t="s">
        <v>82</v>
      </c>
      <c r="AY116" s="17" t="s">
        <v>146</v>
      </c>
      <c r="BE116" s="140">
        <f t="shared" si="15"/>
        <v>0</v>
      </c>
      <c r="BF116" s="140">
        <f t="shared" si="16"/>
        <v>0</v>
      </c>
      <c r="BG116" s="140">
        <f t="shared" si="17"/>
        <v>0</v>
      </c>
      <c r="BH116" s="140">
        <f t="shared" si="18"/>
        <v>0</v>
      </c>
      <c r="BI116" s="140">
        <f t="shared" si="19"/>
        <v>0</v>
      </c>
      <c r="BJ116" s="17" t="s">
        <v>88</v>
      </c>
      <c r="BK116" s="140">
        <f t="shared" si="20"/>
        <v>0</v>
      </c>
      <c r="BL116" s="17" t="s">
        <v>154</v>
      </c>
      <c r="BM116" s="139" t="s">
        <v>460</v>
      </c>
    </row>
    <row r="117" spans="2:65" s="1" customFormat="1" ht="21.75" customHeight="1" x14ac:dyDescent="0.2">
      <c r="B117" s="32"/>
      <c r="C117" s="128" t="s">
        <v>320</v>
      </c>
      <c r="D117" s="128" t="s">
        <v>149</v>
      </c>
      <c r="E117" s="129" t="s">
        <v>847</v>
      </c>
      <c r="F117" s="130" t="s">
        <v>848</v>
      </c>
      <c r="G117" s="131" t="s">
        <v>795</v>
      </c>
      <c r="H117" s="132">
        <v>1</v>
      </c>
      <c r="I117" s="133"/>
      <c r="J117" s="134">
        <f t="shared" si="11"/>
        <v>0</v>
      </c>
      <c r="K117" s="130" t="s">
        <v>19</v>
      </c>
      <c r="L117" s="32"/>
      <c r="M117" s="135" t="s">
        <v>19</v>
      </c>
      <c r="N117" s="136" t="s">
        <v>47</v>
      </c>
      <c r="P117" s="137">
        <f t="shared" si="12"/>
        <v>0</v>
      </c>
      <c r="Q117" s="137">
        <v>0</v>
      </c>
      <c r="R117" s="137">
        <f t="shared" si="13"/>
        <v>0</v>
      </c>
      <c r="S117" s="137">
        <v>0</v>
      </c>
      <c r="T117" s="137">
        <f t="shared" si="14"/>
        <v>0</v>
      </c>
      <c r="U117" s="322" t="s">
        <v>19</v>
      </c>
      <c r="V117" s="1" t="str">
        <f t="shared" si="0"/>
        <v/>
      </c>
      <c r="AR117" s="139" t="s">
        <v>154</v>
      </c>
      <c r="AT117" s="139" t="s">
        <v>149</v>
      </c>
      <c r="AU117" s="139" t="s">
        <v>82</v>
      </c>
      <c r="AY117" s="17" t="s">
        <v>146</v>
      </c>
      <c r="BE117" s="140">
        <f t="shared" si="15"/>
        <v>0</v>
      </c>
      <c r="BF117" s="140">
        <f t="shared" si="16"/>
        <v>0</v>
      </c>
      <c r="BG117" s="140">
        <f t="shared" si="17"/>
        <v>0</v>
      </c>
      <c r="BH117" s="140">
        <f t="shared" si="18"/>
        <v>0</v>
      </c>
      <c r="BI117" s="140">
        <f t="shared" si="19"/>
        <v>0</v>
      </c>
      <c r="BJ117" s="17" t="s">
        <v>88</v>
      </c>
      <c r="BK117" s="140">
        <f t="shared" si="20"/>
        <v>0</v>
      </c>
      <c r="BL117" s="17" t="s">
        <v>154</v>
      </c>
      <c r="BM117" s="139" t="s">
        <v>471</v>
      </c>
    </row>
    <row r="118" spans="2:65" s="1" customFormat="1" ht="16.5" customHeight="1" x14ac:dyDescent="0.2">
      <c r="B118" s="32"/>
      <c r="C118" s="128" t="s">
        <v>325</v>
      </c>
      <c r="D118" s="128" t="s">
        <v>149</v>
      </c>
      <c r="E118" s="129" t="s">
        <v>849</v>
      </c>
      <c r="F118" s="130" t="s">
        <v>850</v>
      </c>
      <c r="G118" s="131" t="s">
        <v>795</v>
      </c>
      <c r="H118" s="132">
        <v>1</v>
      </c>
      <c r="I118" s="133"/>
      <c r="J118" s="134">
        <f t="shared" si="11"/>
        <v>0</v>
      </c>
      <c r="K118" s="130" t="s">
        <v>19</v>
      </c>
      <c r="L118" s="32"/>
      <c r="M118" s="135" t="s">
        <v>19</v>
      </c>
      <c r="N118" s="136" t="s">
        <v>47</v>
      </c>
      <c r="P118" s="137">
        <f t="shared" si="12"/>
        <v>0</v>
      </c>
      <c r="Q118" s="137">
        <v>0</v>
      </c>
      <c r="R118" s="137">
        <f t="shared" si="13"/>
        <v>0</v>
      </c>
      <c r="S118" s="137">
        <v>0</v>
      </c>
      <c r="T118" s="137">
        <f t="shared" si="14"/>
        <v>0</v>
      </c>
      <c r="U118" s="322" t="s">
        <v>187</v>
      </c>
      <c r="V118" s="1">
        <f t="shared" si="0"/>
        <v>0</v>
      </c>
      <c r="AR118" s="139" t="s">
        <v>154</v>
      </c>
      <c r="AT118" s="139" t="s">
        <v>149</v>
      </c>
      <c r="AU118" s="139" t="s">
        <v>82</v>
      </c>
      <c r="AY118" s="17" t="s">
        <v>146</v>
      </c>
      <c r="BE118" s="140">
        <f t="shared" si="15"/>
        <v>0</v>
      </c>
      <c r="BF118" s="140">
        <f t="shared" si="16"/>
        <v>0</v>
      </c>
      <c r="BG118" s="140">
        <f t="shared" si="17"/>
        <v>0</v>
      </c>
      <c r="BH118" s="140">
        <f t="shared" si="18"/>
        <v>0</v>
      </c>
      <c r="BI118" s="140">
        <f t="shared" si="19"/>
        <v>0</v>
      </c>
      <c r="BJ118" s="17" t="s">
        <v>88</v>
      </c>
      <c r="BK118" s="140">
        <f t="shared" si="20"/>
        <v>0</v>
      </c>
      <c r="BL118" s="17" t="s">
        <v>154</v>
      </c>
      <c r="BM118" s="139" t="s">
        <v>480</v>
      </c>
    </row>
    <row r="119" spans="2:65" s="11" customFormat="1" ht="25.9" customHeight="1" x14ac:dyDescent="0.2">
      <c r="B119" s="116"/>
      <c r="D119" s="117" t="s">
        <v>74</v>
      </c>
      <c r="E119" s="118" t="s">
        <v>851</v>
      </c>
      <c r="F119" s="118" t="s">
        <v>852</v>
      </c>
      <c r="I119" s="119"/>
      <c r="J119" s="120">
        <f>BK119</f>
        <v>0</v>
      </c>
      <c r="L119" s="116"/>
      <c r="M119" s="121"/>
      <c r="P119" s="122">
        <f>SUM(P120:P121)</f>
        <v>0</v>
      </c>
      <c r="R119" s="122">
        <f>SUM(R120:R121)</f>
        <v>0</v>
      </c>
      <c r="T119" s="122">
        <f>SUM(T120:T121)</f>
        <v>0</v>
      </c>
      <c r="U119" s="321"/>
      <c r="V119" s="1" t="str">
        <f t="shared" si="0"/>
        <v/>
      </c>
      <c r="AR119" s="117" t="s">
        <v>82</v>
      </c>
      <c r="AT119" s="124" t="s">
        <v>74</v>
      </c>
      <c r="AU119" s="124" t="s">
        <v>75</v>
      </c>
      <c r="AY119" s="117" t="s">
        <v>146</v>
      </c>
      <c r="BK119" s="125">
        <f>SUM(BK120:BK121)</f>
        <v>0</v>
      </c>
    </row>
    <row r="120" spans="2:65" s="1" customFormat="1" ht="24.2" customHeight="1" x14ac:dyDescent="0.2">
      <c r="B120" s="32"/>
      <c r="C120" s="128" t="s">
        <v>332</v>
      </c>
      <c r="D120" s="128" t="s">
        <v>149</v>
      </c>
      <c r="E120" s="129" t="s">
        <v>853</v>
      </c>
      <c r="F120" s="130" t="s">
        <v>854</v>
      </c>
      <c r="G120" s="131" t="s">
        <v>855</v>
      </c>
      <c r="H120" s="132">
        <v>19.5</v>
      </c>
      <c r="I120" s="133"/>
      <c r="J120" s="134">
        <f>ROUND(I120*H120,2)</f>
        <v>0</v>
      </c>
      <c r="K120" s="130" t="s">
        <v>19</v>
      </c>
      <c r="L120" s="32"/>
      <c r="M120" s="135" t="s">
        <v>19</v>
      </c>
      <c r="N120" s="136" t="s">
        <v>47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7">
        <f>S120*H120</f>
        <v>0</v>
      </c>
      <c r="U120" s="322" t="s">
        <v>19</v>
      </c>
      <c r="V120" s="1" t="str">
        <f t="shared" si="0"/>
        <v/>
      </c>
      <c r="AR120" s="139" t="s">
        <v>154</v>
      </c>
      <c r="AT120" s="139" t="s">
        <v>149</v>
      </c>
      <c r="AU120" s="139" t="s">
        <v>82</v>
      </c>
      <c r="AY120" s="17" t="s">
        <v>146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88</v>
      </c>
      <c r="BK120" s="140">
        <f>ROUND(I120*H120,2)</f>
        <v>0</v>
      </c>
      <c r="BL120" s="17" t="s">
        <v>154</v>
      </c>
      <c r="BM120" s="139" t="s">
        <v>489</v>
      </c>
    </row>
    <row r="121" spans="2:65" s="1" customFormat="1" ht="16.5" customHeight="1" x14ac:dyDescent="0.2">
      <c r="B121" s="32"/>
      <c r="C121" s="128" t="s">
        <v>336</v>
      </c>
      <c r="D121" s="128" t="s">
        <v>149</v>
      </c>
      <c r="E121" s="129" t="s">
        <v>856</v>
      </c>
      <c r="F121" s="130" t="s">
        <v>857</v>
      </c>
      <c r="G121" s="131" t="s">
        <v>855</v>
      </c>
      <c r="H121" s="132">
        <v>9</v>
      </c>
      <c r="I121" s="133"/>
      <c r="J121" s="134">
        <f>ROUND(I121*H121,2)</f>
        <v>0</v>
      </c>
      <c r="K121" s="130" t="s">
        <v>19</v>
      </c>
      <c r="L121" s="32"/>
      <c r="M121" s="178" t="s">
        <v>19</v>
      </c>
      <c r="N121" s="179" t="s">
        <v>47</v>
      </c>
      <c r="O121" s="176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0">
        <f>S121*H121</f>
        <v>0</v>
      </c>
      <c r="U121" s="328" t="s">
        <v>19</v>
      </c>
      <c r="V121" s="1" t="str">
        <f t="shared" si="0"/>
        <v/>
      </c>
      <c r="AR121" s="139" t="s">
        <v>154</v>
      </c>
      <c r="AT121" s="139" t="s">
        <v>149</v>
      </c>
      <c r="AU121" s="139" t="s">
        <v>82</v>
      </c>
      <c r="AY121" s="17" t="s">
        <v>146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88</v>
      </c>
      <c r="BK121" s="140">
        <f>ROUND(I121*H121,2)</f>
        <v>0</v>
      </c>
      <c r="BL121" s="17" t="s">
        <v>154</v>
      </c>
      <c r="BM121" s="139" t="s">
        <v>500</v>
      </c>
    </row>
    <row r="122" spans="2:65" s="1" customFormat="1" ht="6.95" customHeight="1" x14ac:dyDescent="0.2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32"/>
    </row>
  </sheetData>
  <sheetProtection algorithmName="SHA-512" hashValue="2IIy3QL7QayMsQ/e2C70VtbQO6vpUtdanIGIULOVfZP+FGniFa0jAD65i3hNyAyaJqbXn8RqQ3eTtCb5ldbQug==" saltValue="k7wF1vYuW7o7odtf2/PhSw==" spinCount="100000" sheet="1" objects="1" scenarios="1" formatColumns="0" formatRows="0" autoFilter="0"/>
  <autoFilter ref="C88:K121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95"/>
  <sheetViews>
    <sheetView showGridLines="0" workbookViewId="0">
      <selection activeCell="AE92" sqref="AE9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95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103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Lidická 406/41, 15000 Praha 5, b.j.č. 6</v>
      </c>
      <c r="F7" s="308"/>
      <c r="G7" s="308"/>
      <c r="H7" s="308"/>
      <c r="L7" s="20"/>
    </row>
    <row r="8" spans="2:46" ht="12" customHeight="1" x14ac:dyDescent="0.2">
      <c r="B8" s="20"/>
      <c r="D8" s="27" t="s">
        <v>104</v>
      </c>
      <c r="L8" s="20"/>
    </row>
    <row r="9" spans="2:46" s="1" customFormat="1" ht="16.5" customHeight="1" x14ac:dyDescent="0.2">
      <c r="B9" s="32"/>
      <c r="E9" s="307" t="s">
        <v>105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106</v>
      </c>
      <c r="L10" s="32"/>
    </row>
    <row r="11" spans="2:46" s="1" customFormat="1" ht="16.5" customHeight="1" x14ac:dyDescent="0.2">
      <c r="B11" s="32"/>
      <c r="E11" s="266" t="s">
        <v>858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24. 6. 2024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ROUND(J87,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ROUND((SUM(BE87:BE94)),  2)</f>
        <v>0</v>
      </c>
      <c r="I35" s="91">
        <v>0.21</v>
      </c>
      <c r="J35" s="81">
        <f>ROUND(((SUM(BE87:BE94))*I35),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ROUND((SUM(BF87:BF94)),  2)</f>
        <v>0</v>
      </c>
      <c r="I36" s="91">
        <v>0.12</v>
      </c>
      <c r="J36" s="81">
        <f>ROUND(((SUM(BF87:BF94))*I36),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ROUND((SUM(BG87:BG94)),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ROUND((SUM(BH87:BH94)),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ROUND((SUM(BI87:BI94)),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108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Lidická 406/41, 15000 Praha 5, b.j.č. 6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104</v>
      </c>
      <c r="L51" s="20"/>
    </row>
    <row r="52" spans="2:47" s="1" customFormat="1" ht="16.5" customHeight="1" x14ac:dyDescent="0.2">
      <c r="B52" s="32"/>
      <c r="E52" s="307" t="s">
        <v>105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106</v>
      </c>
      <c r="L53" s="32"/>
    </row>
    <row r="54" spans="2:47" s="1" customFormat="1" ht="16.5" customHeight="1" x14ac:dyDescent="0.2">
      <c r="B54" s="32"/>
      <c r="E54" s="266" t="str">
        <f>E11</f>
        <v>ÚT - Vytápění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Lidická 406/41, 15000 Praha 5</v>
      </c>
      <c r="I56" s="27" t="s">
        <v>23</v>
      </c>
      <c r="J56" s="49" t="str">
        <f>IF(J14="","",J14)</f>
        <v>24. 6. 2024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109</v>
      </c>
      <c r="D61" s="92"/>
      <c r="E61" s="92"/>
      <c r="F61" s="92"/>
      <c r="G61" s="92"/>
      <c r="H61" s="92"/>
      <c r="I61" s="92"/>
      <c r="J61" s="99" t="s">
        <v>110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J87</f>
        <v>0</v>
      </c>
      <c r="L63" s="32"/>
      <c r="AU63" s="17" t="s">
        <v>111</v>
      </c>
    </row>
    <row r="64" spans="2:47" s="8" customFormat="1" ht="24.95" customHeight="1" x14ac:dyDescent="0.2">
      <c r="B64" s="101"/>
      <c r="D64" s="102" t="s">
        <v>859</v>
      </c>
      <c r="E64" s="103"/>
      <c r="F64" s="103"/>
      <c r="G64" s="103"/>
      <c r="H64" s="103"/>
      <c r="I64" s="103"/>
      <c r="J64" s="104">
        <f>J88</f>
        <v>0</v>
      </c>
      <c r="L64" s="101"/>
    </row>
    <row r="65" spans="2:12" s="8" customFormat="1" ht="24.95" customHeight="1" x14ac:dyDescent="0.2">
      <c r="B65" s="101"/>
      <c r="D65" s="102" t="s">
        <v>860</v>
      </c>
      <c r="E65" s="103"/>
      <c r="F65" s="103"/>
      <c r="G65" s="103"/>
      <c r="H65" s="103"/>
      <c r="I65" s="103"/>
      <c r="J65" s="104">
        <f>J93</f>
        <v>0</v>
      </c>
      <c r="L65" s="101"/>
    </row>
    <row r="66" spans="2:12" s="1" customFormat="1" ht="21.75" customHeight="1" x14ac:dyDescent="0.2">
      <c r="B66" s="32"/>
      <c r="L66" s="32"/>
    </row>
    <row r="67" spans="2:12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 x14ac:dyDescent="0.2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 x14ac:dyDescent="0.2">
      <c r="B72" s="32"/>
      <c r="C72" s="21" t="s">
        <v>130</v>
      </c>
      <c r="L72" s="32"/>
    </row>
    <row r="73" spans="2:12" s="1" customFormat="1" ht="6.95" customHeight="1" x14ac:dyDescent="0.2">
      <c r="B73" s="32"/>
      <c r="L73" s="32"/>
    </row>
    <row r="74" spans="2:12" s="1" customFormat="1" ht="12" customHeight="1" x14ac:dyDescent="0.2">
      <c r="B74" s="32"/>
      <c r="C74" s="27" t="s">
        <v>16</v>
      </c>
      <c r="L74" s="32"/>
    </row>
    <row r="75" spans="2:12" s="1" customFormat="1" ht="16.5" customHeight="1" x14ac:dyDescent="0.2">
      <c r="B75" s="32"/>
      <c r="E75" s="307" t="str">
        <f>E7</f>
        <v>Rekonstrukce bytových jednotek MČ Lidická 406/41, 15000 Praha 5, b.j.č. 6</v>
      </c>
      <c r="F75" s="308"/>
      <c r="G75" s="308"/>
      <c r="H75" s="308"/>
      <c r="L75" s="32"/>
    </row>
    <row r="76" spans="2:12" ht="12" customHeight="1" x14ac:dyDescent="0.2">
      <c r="B76" s="20"/>
      <c r="C76" s="27" t="s">
        <v>104</v>
      </c>
      <c r="L76" s="20"/>
    </row>
    <row r="77" spans="2:12" s="1" customFormat="1" ht="16.5" customHeight="1" x14ac:dyDescent="0.2">
      <c r="B77" s="32"/>
      <c r="E77" s="307" t="s">
        <v>105</v>
      </c>
      <c r="F77" s="309"/>
      <c r="G77" s="309"/>
      <c r="H77" s="309"/>
      <c r="L77" s="32"/>
    </row>
    <row r="78" spans="2:12" s="1" customFormat="1" ht="12" customHeight="1" x14ac:dyDescent="0.2">
      <c r="B78" s="32"/>
      <c r="C78" s="27" t="s">
        <v>106</v>
      </c>
      <c r="L78" s="32"/>
    </row>
    <row r="79" spans="2:12" s="1" customFormat="1" ht="16.5" customHeight="1" x14ac:dyDescent="0.2">
      <c r="B79" s="32"/>
      <c r="E79" s="266" t="str">
        <f>E11</f>
        <v>ÚT - Vytápění</v>
      </c>
      <c r="F79" s="309"/>
      <c r="G79" s="309"/>
      <c r="H79" s="309"/>
      <c r="L79" s="32"/>
    </row>
    <row r="80" spans="2:12" s="1" customFormat="1" ht="6.95" customHeight="1" x14ac:dyDescent="0.2">
      <c r="B80" s="32"/>
      <c r="L80" s="32"/>
    </row>
    <row r="81" spans="2:65" s="1" customFormat="1" ht="12" customHeight="1" x14ac:dyDescent="0.2">
      <c r="B81" s="32"/>
      <c r="C81" s="27" t="s">
        <v>21</v>
      </c>
      <c r="F81" s="25" t="str">
        <f>F14</f>
        <v>Lidická 406/41, 15000 Praha 5</v>
      </c>
      <c r="I81" s="27" t="s">
        <v>23</v>
      </c>
      <c r="J81" s="49" t="str">
        <f>IF(J14="","",J14)</f>
        <v>24. 6. 2024</v>
      </c>
      <c r="L81" s="32"/>
    </row>
    <row r="82" spans="2:65" s="1" customFormat="1" ht="6.95" customHeight="1" x14ac:dyDescent="0.2">
      <c r="B82" s="32"/>
      <c r="L82" s="32"/>
    </row>
    <row r="83" spans="2:65" s="1" customFormat="1" ht="15.2" customHeight="1" x14ac:dyDescent="0.2">
      <c r="B83" s="32"/>
      <c r="C83" s="27" t="s">
        <v>25</v>
      </c>
      <c r="F83" s="25" t="str">
        <f>E17</f>
        <v>Městská část Praha 5</v>
      </c>
      <c r="I83" s="27" t="s">
        <v>33</v>
      </c>
      <c r="J83" s="30" t="str">
        <f>E23</f>
        <v>Boa projekt s.r.o.</v>
      </c>
      <c r="L83" s="32"/>
    </row>
    <row r="84" spans="2:65" s="1" customFormat="1" ht="15.2" customHeight="1" x14ac:dyDescent="0.2">
      <c r="B84" s="32"/>
      <c r="C84" s="27" t="s">
        <v>31</v>
      </c>
      <c r="F84" s="25" t="str">
        <f>IF(E20="","",E20)</f>
        <v>Vyplň údaj</v>
      </c>
      <c r="I84" s="27" t="s">
        <v>37</v>
      </c>
      <c r="J84" s="30" t="str">
        <f>E26</f>
        <v xml:space="preserve"> </v>
      </c>
      <c r="L84" s="32"/>
    </row>
    <row r="85" spans="2:65" s="1" customFormat="1" ht="10.35" customHeight="1" x14ac:dyDescent="0.2">
      <c r="B85" s="32"/>
      <c r="L85" s="32"/>
    </row>
    <row r="86" spans="2:65" s="10" customFormat="1" ht="29.25" customHeight="1" x14ac:dyDescent="0.2">
      <c r="B86" s="109"/>
      <c r="C86" s="110" t="s">
        <v>131</v>
      </c>
      <c r="D86" s="111" t="s">
        <v>60</v>
      </c>
      <c r="E86" s="111" t="s">
        <v>56</v>
      </c>
      <c r="F86" s="111" t="s">
        <v>57</v>
      </c>
      <c r="G86" s="111" t="s">
        <v>132</v>
      </c>
      <c r="H86" s="111" t="s">
        <v>133</v>
      </c>
      <c r="I86" s="111" t="s">
        <v>134</v>
      </c>
      <c r="J86" s="111" t="s">
        <v>110</v>
      </c>
      <c r="K86" s="112" t="s">
        <v>135</v>
      </c>
      <c r="L86" s="109"/>
      <c r="M86" s="55" t="s">
        <v>19</v>
      </c>
      <c r="N86" s="56" t="s">
        <v>45</v>
      </c>
      <c r="O86" s="56" t="s">
        <v>136</v>
      </c>
      <c r="P86" s="56" t="s">
        <v>137</v>
      </c>
      <c r="Q86" s="56" t="s">
        <v>138</v>
      </c>
      <c r="R86" s="56" t="s">
        <v>139</v>
      </c>
      <c r="S86" s="56" t="s">
        <v>140</v>
      </c>
      <c r="T86" s="56" t="s">
        <v>141</v>
      </c>
      <c r="U86" s="319" t="s">
        <v>1182</v>
      </c>
    </row>
    <row r="87" spans="2:65" s="1" customFormat="1" ht="22.9" customHeight="1" x14ac:dyDescent="0.25">
      <c r="B87" s="32"/>
      <c r="C87" s="60" t="s">
        <v>143</v>
      </c>
      <c r="J87" s="113">
        <f>BK87</f>
        <v>0</v>
      </c>
      <c r="L87" s="32"/>
      <c r="M87" s="58"/>
      <c r="N87" s="50"/>
      <c r="O87" s="50"/>
      <c r="P87" s="114">
        <f>P88+P93</f>
        <v>0</v>
      </c>
      <c r="Q87" s="50"/>
      <c r="R87" s="114">
        <f>R88+R93</f>
        <v>0</v>
      </c>
      <c r="S87" s="50"/>
      <c r="T87" s="114">
        <f>T88+T93</f>
        <v>0</v>
      </c>
      <c r="U87" s="320">
        <f>SUM(V87:V664)</f>
        <v>0</v>
      </c>
      <c r="AT87" s="17" t="s">
        <v>74</v>
      </c>
      <c r="AU87" s="17" t="s">
        <v>111</v>
      </c>
      <c r="BK87" s="115">
        <f>BK88+BK93</f>
        <v>0</v>
      </c>
    </row>
    <row r="88" spans="2:65" s="11" customFormat="1" ht="25.9" customHeight="1" x14ac:dyDescent="0.2">
      <c r="B88" s="116"/>
      <c r="D88" s="117" t="s">
        <v>74</v>
      </c>
      <c r="E88" s="118" t="s">
        <v>791</v>
      </c>
      <c r="F88" s="118" t="s">
        <v>861</v>
      </c>
      <c r="I88" s="119"/>
      <c r="J88" s="120">
        <f>BK88</f>
        <v>0</v>
      </c>
      <c r="L88" s="116"/>
      <c r="M88" s="121"/>
      <c r="P88" s="122">
        <f>SUM(P89:P92)</f>
        <v>0</v>
      </c>
      <c r="R88" s="122">
        <f>SUM(R89:R92)</f>
        <v>0</v>
      </c>
      <c r="T88" s="122">
        <f>SUM(T89:T92)</f>
        <v>0</v>
      </c>
      <c r="U88" s="321"/>
      <c r="V88" s="1" t="str">
        <f t="shared" ref="V88:V94" si="0">IF(U88="investice",J88,"")</f>
        <v/>
      </c>
      <c r="AR88" s="117" t="s">
        <v>82</v>
      </c>
      <c r="AT88" s="124" t="s">
        <v>74</v>
      </c>
      <c r="AU88" s="124" t="s">
        <v>75</v>
      </c>
      <c r="AY88" s="117" t="s">
        <v>146</v>
      </c>
      <c r="BK88" s="125">
        <f>SUM(BK89:BK92)</f>
        <v>0</v>
      </c>
    </row>
    <row r="89" spans="2:65" s="1" customFormat="1" ht="16.5" customHeight="1" x14ac:dyDescent="0.2">
      <c r="B89" s="32"/>
      <c r="C89" s="128" t="s">
        <v>82</v>
      </c>
      <c r="D89" s="128" t="s">
        <v>149</v>
      </c>
      <c r="E89" s="129" t="s">
        <v>862</v>
      </c>
      <c r="F89" s="130" t="s">
        <v>863</v>
      </c>
      <c r="G89" s="131" t="s">
        <v>795</v>
      </c>
      <c r="H89" s="132">
        <v>1</v>
      </c>
      <c r="I89" s="133"/>
      <c r="J89" s="134">
        <f>ROUND(I89*H89,2)</f>
        <v>0</v>
      </c>
      <c r="K89" s="130" t="s">
        <v>19</v>
      </c>
      <c r="L89" s="32"/>
      <c r="M89" s="135" t="s">
        <v>19</v>
      </c>
      <c r="N89" s="136" t="s">
        <v>47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7">
        <f>S89*H89</f>
        <v>0</v>
      </c>
      <c r="U89" s="322" t="s">
        <v>19</v>
      </c>
      <c r="V89" s="1" t="str">
        <f t="shared" si="0"/>
        <v/>
      </c>
      <c r="AR89" s="139" t="s">
        <v>154</v>
      </c>
      <c r="AT89" s="139" t="s">
        <v>149</v>
      </c>
      <c r="AU89" s="139" t="s">
        <v>82</v>
      </c>
      <c r="AY89" s="17" t="s">
        <v>146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7" t="s">
        <v>88</v>
      </c>
      <c r="BK89" s="140">
        <f>ROUND(I89*H89,2)</f>
        <v>0</v>
      </c>
      <c r="BL89" s="17" t="s">
        <v>154</v>
      </c>
      <c r="BM89" s="139" t="s">
        <v>88</v>
      </c>
    </row>
    <row r="90" spans="2:65" s="1" customFormat="1" ht="19.5" x14ac:dyDescent="0.2">
      <c r="B90" s="32"/>
      <c r="D90" s="146" t="s">
        <v>190</v>
      </c>
      <c r="F90" s="163" t="s">
        <v>864</v>
      </c>
      <c r="I90" s="143"/>
      <c r="L90" s="32"/>
      <c r="M90" s="144"/>
      <c r="U90" s="323"/>
      <c r="V90" s="1" t="str">
        <f t="shared" si="0"/>
        <v/>
      </c>
      <c r="AT90" s="17" t="s">
        <v>190</v>
      </c>
      <c r="AU90" s="17" t="s">
        <v>82</v>
      </c>
    </row>
    <row r="91" spans="2:65" s="1" customFormat="1" ht="21.75" customHeight="1" x14ac:dyDescent="0.2">
      <c r="B91" s="32"/>
      <c r="C91" s="128" t="s">
        <v>88</v>
      </c>
      <c r="D91" s="128" t="s">
        <v>149</v>
      </c>
      <c r="E91" s="129" t="s">
        <v>865</v>
      </c>
      <c r="F91" s="130" t="s">
        <v>866</v>
      </c>
      <c r="G91" s="131" t="s">
        <v>795</v>
      </c>
      <c r="H91" s="132">
        <v>3</v>
      </c>
      <c r="I91" s="133"/>
      <c r="J91" s="134">
        <f>ROUND(I91*H91,2)</f>
        <v>0</v>
      </c>
      <c r="K91" s="130" t="s">
        <v>19</v>
      </c>
      <c r="L91" s="32"/>
      <c r="M91" s="135" t="s">
        <v>19</v>
      </c>
      <c r="N91" s="136" t="s">
        <v>47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7">
        <f>S91*H91</f>
        <v>0</v>
      </c>
      <c r="U91" s="322" t="s">
        <v>19</v>
      </c>
      <c r="V91" s="1" t="str">
        <f t="shared" si="0"/>
        <v/>
      </c>
      <c r="AR91" s="139" t="s">
        <v>154</v>
      </c>
      <c r="AT91" s="139" t="s">
        <v>149</v>
      </c>
      <c r="AU91" s="139" t="s">
        <v>82</v>
      </c>
      <c r="AY91" s="17" t="s">
        <v>146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88</v>
      </c>
      <c r="BK91" s="140">
        <f>ROUND(I91*H91,2)</f>
        <v>0</v>
      </c>
      <c r="BL91" s="17" t="s">
        <v>154</v>
      </c>
      <c r="BM91" s="139" t="s">
        <v>154</v>
      </c>
    </row>
    <row r="92" spans="2:65" s="1" customFormat="1" ht="19.5" x14ac:dyDescent="0.2">
      <c r="B92" s="32"/>
      <c r="D92" s="146" t="s">
        <v>190</v>
      </c>
      <c r="F92" s="163" t="s">
        <v>864</v>
      </c>
      <c r="I92" s="143"/>
      <c r="L92" s="32"/>
      <c r="M92" s="144"/>
      <c r="U92" s="323"/>
      <c r="V92" s="1" t="str">
        <f t="shared" si="0"/>
        <v/>
      </c>
      <c r="AT92" s="17" t="s">
        <v>190</v>
      </c>
      <c r="AU92" s="17" t="s">
        <v>82</v>
      </c>
    </row>
    <row r="93" spans="2:65" s="11" customFormat="1" ht="25.9" customHeight="1" x14ac:dyDescent="0.2">
      <c r="B93" s="116"/>
      <c r="D93" s="117" t="s">
        <v>74</v>
      </c>
      <c r="E93" s="118" t="s">
        <v>805</v>
      </c>
      <c r="F93" s="118" t="s">
        <v>867</v>
      </c>
      <c r="I93" s="119"/>
      <c r="J93" s="120">
        <f>BK93</f>
        <v>0</v>
      </c>
      <c r="L93" s="116"/>
      <c r="M93" s="121"/>
      <c r="P93" s="122">
        <f>P94</f>
        <v>0</v>
      </c>
      <c r="R93" s="122">
        <f>R94</f>
        <v>0</v>
      </c>
      <c r="T93" s="122">
        <f>T94</f>
        <v>0</v>
      </c>
      <c r="U93" s="321"/>
      <c r="V93" s="1" t="str">
        <f t="shared" si="0"/>
        <v/>
      </c>
      <c r="AR93" s="117" t="s">
        <v>82</v>
      </c>
      <c r="AT93" s="124" t="s">
        <v>74</v>
      </c>
      <c r="AU93" s="124" t="s">
        <v>75</v>
      </c>
      <c r="AY93" s="117" t="s">
        <v>146</v>
      </c>
      <c r="BK93" s="125">
        <f>BK94</f>
        <v>0</v>
      </c>
    </row>
    <row r="94" spans="2:65" s="1" customFormat="1" ht="16.5" customHeight="1" x14ac:dyDescent="0.2">
      <c r="B94" s="32"/>
      <c r="C94" s="128" t="s">
        <v>147</v>
      </c>
      <c r="D94" s="128" t="s">
        <v>149</v>
      </c>
      <c r="E94" s="129" t="s">
        <v>868</v>
      </c>
      <c r="F94" s="130" t="s">
        <v>869</v>
      </c>
      <c r="G94" s="131" t="s">
        <v>19</v>
      </c>
      <c r="H94" s="132">
        <v>0</v>
      </c>
      <c r="I94" s="133"/>
      <c r="J94" s="134">
        <f>ROUND(I94*H94,2)</f>
        <v>0</v>
      </c>
      <c r="K94" s="130" t="s">
        <v>19</v>
      </c>
      <c r="L94" s="32"/>
      <c r="M94" s="178" t="s">
        <v>19</v>
      </c>
      <c r="N94" s="179" t="s">
        <v>47</v>
      </c>
      <c r="O94" s="176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0">
        <f>S94*H94</f>
        <v>0</v>
      </c>
      <c r="U94" s="328" t="s">
        <v>19</v>
      </c>
      <c r="V94" s="1" t="str">
        <f t="shared" si="0"/>
        <v/>
      </c>
      <c r="AR94" s="139" t="s">
        <v>154</v>
      </c>
      <c r="AT94" s="139" t="s">
        <v>149</v>
      </c>
      <c r="AU94" s="139" t="s">
        <v>82</v>
      </c>
      <c r="AY94" s="17" t="s">
        <v>146</v>
      </c>
      <c r="BE94" s="140">
        <f>IF(N94="základní",J94,0)</f>
        <v>0</v>
      </c>
      <c r="BF94" s="140">
        <f>IF(N94="snížená",J94,0)</f>
        <v>0</v>
      </c>
      <c r="BG94" s="140">
        <f>IF(N94="zákl. přenesená",J94,0)</f>
        <v>0</v>
      </c>
      <c r="BH94" s="140">
        <f>IF(N94="sníž. přenesená",J94,0)</f>
        <v>0</v>
      </c>
      <c r="BI94" s="140">
        <f>IF(N94="nulová",J94,0)</f>
        <v>0</v>
      </c>
      <c r="BJ94" s="17" t="s">
        <v>88</v>
      </c>
      <c r="BK94" s="140">
        <f>ROUND(I94*H94,2)</f>
        <v>0</v>
      </c>
      <c r="BL94" s="17" t="s">
        <v>154</v>
      </c>
      <c r="BM94" s="139" t="s">
        <v>166</v>
      </c>
    </row>
    <row r="95" spans="2:65" s="1" customFormat="1" ht="6.95" customHeight="1" x14ac:dyDescent="0.2"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32"/>
    </row>
  </sheetData>
  <sheetProtection algorithmName="SHA-512" hashValue="pt2OXIBGfE6d+38EJhPTi/2BlelS+JQuVHfKcUUcTEFYjL97zHUDs1YP9sXEikWukleWXsJY3RI8DJBsyNN8nQ==" saltValue="XP2IyLg44TA3XMy7IO9/EA==" spinCount="100000" sheet="1" objects="1" scenarios="1" formatColumns="0" formatRows="0" autoFilter="0"/>
  <autoFilter ref="C86:K94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4"/>
  <sheetViews>
    <sheetView showGridLines="0" workbookViewId="0">
      <selection activeCell="J97" sqref="J97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98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103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Lidická 406/41, 15000 Praha 5, b.j.č. 6</v>
      </c>
      <c r="F7" s="308"/>
      <c r="G7" s="308"/>
      <c r="H7" s="308"/>
      <c r="L7" s="20"/>
    </row>
    <row r="8" spans="2:46" ht="12" customHeight="1" x14ac:dyDescent="0.2">
      <c r="B8" s="20"/>
      <c r="D8" s="27" t="s">
        <v>104</v>
      </c>
      <c r="L8" s="20"/>
    </row>
    <row r="9" spans="2:46" s="1" customFormat="1" ht="16.5" customHeight="1" x14ac:dyDescent="0.2">
      <c r="B9" s="32"/>
      <c r="E9" s="307" t="s">
        <v>105</v>
      </c>
      <c r="F9" s="309"/>
      <c r="G9" s="309"/>
      <c r="H9" s="309"/>
      <c r="L9" s="32"/>
    </row>
    <row r="10" spans="2:46" s="1" customFormat="1" ht="12" customHeight="1" x14ac:dyDescent="0.2">
      <c r="B10" s="32"/>
      <c r="D10" s="27" t="s">
        <v>106</v>
      </c>
      <c r="L10" s="32"/>
    </row>
    <row r="11" spans="2:46" s="1" customFormat="1" ht="16.5" customHeight="1" x14ac:dyDescent="0.2">
      <c r="B11" s="32"/>
      <c r="E11" s="266" t="s">
        <v>870</v>
      </c>
      <c r="F11" s="309"/>
      <c r="G11" s="309"/>
      <c r="H11" s="309"/>
      <c r="L11" s="32"/>
    </row>
    <row r="12" spans="2:46" s="1" customFormat="1" ht="11.25" x14ac:dyDescent="0.2">
      <c r="B12" s="32"/>
      <c r="L12" s="32"/>
    </row>
    <row r="13" spans="2:46" s="1" customFormat="1" ht="12" customHeight="1" x14ac:dyDescent="0.2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 x14ac:dyDescent="0.2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24. 6. 2024</v>
      </c>
      <c r="L14" s="32"/>
    </row>
    <row r="15" spans="2:46" s="1" customFormat="1" ht="10.9" customHeight="1" x14ac:dyDescent="0.2">
      <c r="B15" s="32"/>
      <c r="L15" s="32"/>
    </row>
    <row r="16" spans="2:46" s="1" customFormat="1" ht="12" customHeight="1" x14ac:dyDescent="0.2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 x14ac:dyDescent="0.2">
      <c r="B17" s="32"/>
      <c r="E17" s="25" t="s">
        <v>28</v>
      </c>
      <c r="I17" s="27" t="s">
        <v>29</v>
      </c>
      <c r="J17" s="25" t="s">
        <v>30</v>
      </c>
      <c r="L17" s="32"/>
    </row>
    <row r="18" spans="2:12" s="1" customFormat="1" ht="6.95" customHeight="1" x14ac:dyDescent="0.2">
      <c r="B18" s="32"/>
      <c r="L18" s="32"/>
    </row>
    <row r="19" spans="2:12" s="1" customFormat="1" ht="12" customHeight="1" x14ac:dyDescent="0.2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 x14ac:dyDescent="0.2">
      <c r="B20" s="32"/>
      <c r="E20" s="310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 x14ac:dyDescent="0.2">
      <c r="B21" s="32"/>
      <c r="L21" s="32"/>
    </row>
    <row r="22" spans="2:12" s="1" customFormat="1" ht="12" customHeight="1" x14ac:dyDescent="0.2">
      <c r="B22" s="32"/>
      <c r="D22" s="27" t="s">
        <v>33</v>
      </c>
      <c r="I22" s="27" t="s">
        <v>26</v>
      </c>
      <c r="J22" s="25" t="s">
        <v>34</v>
      </c>
      <c r="L22" s="32"/>
    </row>
    <row r="23" spans="2:12" s="1" customFormat="1" ht="18" customHeight="1" x14ac:dyDescent="0.2">
      <c r="B23" s="32"/>
      <c r="E23" s="25" t="s">
        <v>35</v>
      </c>
      <c r="I23" s="27" t="s">
        <v>29</v>
      </c>
      <c r="J23" s="25" t="s">
        <v>19</v>
      </c>
      <c r="L23" s="32"/>
    </row>
    <row r="24" spans="2:12" s="1" customFormat="1" ht="6.95" customHeight="1" x14ac:dyDescent="0.2">
      <c r="B24" s="32"/>
      <c r="L24" s="32"/>
    </row>
    <row r="25" spans="2:12" s="1" customFormat="1" ht="12" customHeight="1" x14ac:dyDescent="0.2">
      <c r="B25" s="32"/>
      <c r="D25" s="27" t="s">
        <v>37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 x14ac:dyDescent="0.2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 x14ac:dyDescent="0.2">
      <c r="B27" s="32"/>
      <c r="L27" s="32"/>
    </row>
    <row r="28" spans="2:12" s="1" customFormat="1" ht="12" customHeight="1" x14ac:dyDescent="0.2">
      <c r="B28" s="32"/>
      <c r="D28" s="27" t="s">
        <v>39</v>
      </c>
      <c r="L28" s="32"/>
    </row>
    <row r="29" spans="2:12" s="7" customFormat="1" ht="47.25" customHeight="1" x14ac:dyDescent="0.2">
      <c r="B29" s="89"/>
      <c r="E29" s="296" t="s">
        <v>40</v>
      </c>
      <c r="F29" s="296"/>
      <c r="G29" s="296"/>
      <c r="H29" s="296"/>
      <c r="L29" s="89"/>
    </row>
    <row r="30" spans="2:12" s="1" customFormat="1" ht="6.95" customHeight="1" x14ac:dyDescent="0.2">
      <c r="B30" s="32"/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 x14ac:dyDescent="0.2">
      <c r="B32" s="32"/>
      <c r="D32" s="90" t="s">
        <v>41</v>
      </c>
      <c r="J32" s="62">
        <f>ROUND(J86, 2)</f>
        <v>0</v>
      </c>
      <c r="L32" s="32"/>
    </row>
    <row r="33" spans="2:12" s="1" customFormat="1" ht="6.95" customHeight="1" x14ac:dyDescent="0.2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 x14ac:dyDescent="0.2">
      <c r="B34" s="32"/>
      <c r="F34" s="35" t="s">
        <v>43</v>
      </c>
      <c r="I34" s="35" t="s">
        <v>42</v>
      </c>
      <c r="J34" s="35" t="s">
        <v>44</v>
      </c>
      <c r="L34" s="32"/>
    </row>
    <row r="35" spans="2:12" s="1" customFormat="1" ht="14.45" customHeight="1" x14ac:dyDescent="0.2">
      <c r="B35" s="32"/>
      <c r="D35" s="52" t="s">
        <v>45</v>
      </c>
      <c r="E35" s="27" t="s">
        <v>46</v>
      </c>
      <c r="F35" s="81">
        <f>ROUND((SUM(BE86:BE123)),  2)</f>
        <v>0</v>
      </c>
      <c r="I35" s="91">
        <v>0.21</v>
      </c>
      <c r="J35" s="81">
        <f>ROUND(((SUM(BE86:BE123))*I35),  2)</f>
        <v>0</v>
      </c>
      <c r="L35" s="32"/>
    </row>
    <row r="36" spans="2:12" s="1" customFormat="1" ht="14.45" customHeight="1" x14ac:dyDescent="0.2">
      <c r="B36" s="32"/>
      <c r="E36" s="27" t="s">
        <v>47</v>
      </c>
      <c r="F36" s="81">
        <f>ROUND((SUM(BF86:BF123)),  2)</f>
        <v>0</v>
      </c>
      <c r="I36" s="91">
        <v>0.12</v>
      </c>
      <c r="J36" s="81">
        <f>ROUND(((SUM(BF86:BF123))*I36),  2)</f>
        <v>0</v>
      </c>
      <c r="L36" s="32"/>
    </row>
    <row r="37" spans="2:12" s="1" customFormat="1" ht="14.45" hidden="1" customHeight="1" x14ac:dyDescent="0.2">
      <c r="B37" s="32"/>
      <c r="E37" s="27" t="s">
        <v>48</v>
      </c>
      <c r="F37" s="81">
        <f>ROUND((SUM(BG86:BG123)),  2)</f>
        <v>0</v>
      </c>
      <c r="I37" s="91">
        <v>0.21</v>
      </c>
      <c r="J37" s="81">
        <f>0</f>
        <v>0</v>
      </c>
      <c r="L37" s="32"/>
    </row>
    <row r="38" spans="2:12" s="1" customFormat="1" ht="14.45" hidden="1" customHeight="1" x14ac:dyDescent="0.2">
      <c r="B38" s="32"/>
      <c r="E38" s="27" t="s">
        <v>49</v>
      </c>
      <c r="F38" s="81">
        <f>ROUND((SUM(BH86:BH123)),  2)</f>
        <v>0</v>
      </c>
      <c r="I38" s="91">
        <v>0.12</v>
      </c>
      <c r="J38" s="81">
        <f>0</f>
        <v>0</v>
      </c>
      <c r="L38" s="32"/>
    </row>
    <row r="39" spans="2:12" s="1" customFormat="1" ht="14.45" hidden="1" customHeight="1" x14ac:dyDescent="0.2">
      <c r="B39" s="32"/>
      <c r="E39" s="27" t="s">
        <v>50</v>
      </c>
      <c r="F39" s="81">
        <f>ROUND((SUM(BI86:BI123)),  2)</f>
        <v>0</v>
      </c>
      <c r="I39" s="91">
        <v>0</v>
      </c>
      <c r="J39" s="81">
        <f>0</f>
        <v>0</v>
      </c>
      <c r="L39" s="32"/>
    </row>
    <row r="40" spans="2:12" s="1" customFormat="1" ht="6.95" customHeight="1" x14ac:dyDescent="0.2">
      <c r="B40" s="32"/>
      <c r="L40" s="32"/>
    </row>
    <row r="41" spans="2:12" s="1" customFormat="1" ht="25.35" customHeight="1" x14ac:dyDescent="0.2">
      <c r="B41" s="32"/>
      <c r="C41" s="92"/>
      <c r="D41" s="93" t="s">
        <v>51</v>
      </c>
      <c r="E41" s="54"/>
      <c r="F41" s="54"/>
      <c r="G41" s="94" t="s">
        <v>52</v>
      </c>
      <c r="H41" s="95" t="s">
        <v>53</v>
      </c>
      <c r="I41" s="54"/>
      <c r="J41" s="96">
        <f>SUM(J32:J39)</f>
        <v>0</v>
      </c>
      <c r="K41" s="97"/>
      <c r="L41" s="32"/>
    </row>
    <row r="42" spans="2:12" s="1" customFormat="1" ht="14.45" customHeight="1" x14ac:dyDescent="0.2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 x14ac:dyDescent="0.2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 x14ac:dyDescent="0.2">
      <c r="B47" s="32"/>
      <c r="C47" s="21" t="s">
        <v>108</v>
      </c>
      <c r="L47" s="32"/>
    </row>
    <row r="48" spans="2:12" s="1" customFormat="1" ht="6.95" customHeight="1" x14ac:dyDescent="0.2">
      <c r="B48" s="32"/>
      <c r="L48" s="32"/>
    </row>
    <row r="49" spans="2:47" s="1" customFormat="1" ht="12" customHeight="1" x14ac:dyDescent="0.2">
      <c r="B49" s="32"/>
      <c r="C49" s="27" t="s">
        <v>16</v>
      </c>
      <c r="L49" s="32"/>
    </row>
    <row r="50" spans="2:47" s="1" customFormat="1" ht="16.5" customHeight="1" x14ac:dyDescent="0.2">
      <c r="B50" s="32"/>
      <c r="E50" s="307" t="str">
        <f>E7</f>
        <v>Rekonstrukce bytových jednotek MČ Lidická 406/41, 15000 Praha 5, b.j.č. 6</v>
      </c>
      <c r="F50" s="308"/>
      <c r="G50" s="308"/>
      <c r="H50" s="308"/>
      <c r="L50" s="32"/>
    </row>
    <row r="51" spans="2:47" ht="12" customHeight="1" x14ac:dyDescent="0.2">
      <c r="B51" s="20"/>
      <c r="C51" s="27" t="s">
        <v>104</v>
      </c>
      <c r="L51" s="20"/>
    </row>
    <row r="52" spans="2:47" s="1" customFormat="1" ht="16.5" customHeight="1" x14ac:dyDescent="0.2">
      <c r="B52" s="32"/>
      <c r="E52" s="307" t="s">
        <v>105</v>
      </c>
      <c r="F52" s="309"/>
      <c r="G52" s="309"/>
      <c r="H52" s="309"/>
      <c r="L52" s="32"/>
    </row>
    <row r="53" spans="2:47" s="1" customFormat="1" ht="12" customHeight="1" x14ac:dyDescent="0.2">
      <c r="B53" s="32"/>
      <c r="C53" s="27" t="s">
        <v>106</v>
      </c>
      <c r="L53" s="32"/>
    </row>
    <row r="54" spans="2:47" s="1" customFormat="1" ht="16.5" customHeight="1" x14ac:dyDescent="0.2">
      <c r="B54" s="32"/>
      <c r="E54" s="266" t="str">
        <f>E11</f>
        <v>EL - Elektroinstalace</v>
      </c>
      <c r="F54" s="309"/>
      <c r="G54" s="309"/>
      <c r="H54" s="309"/>
      <c r="L54" s="32"/>
    </row>
    <row r="55" spans="2:47" s="1" customFormat="1" ht="6.95" customHeight="1" x14ac:dyDescent="0.2">
      <c r="B55" s="32"/>
      <c r="L55" s="32"/>
    </row>
    <row r="56" spans="2:47" s="1" customFormat="1" ht="12" customHeight="1" x14ac:dyDescent="0.2">
      <c r="B56" s="32"/>
      <c r="C56" s="27" t="s">
        <v>21</v>
      </c>
      <c r="F56" s="25" t="str">
        <f>F14</f>
        <v>Lidická 406/41, 15000 Praha 5</v>
      </c>
      <c r="I56" s="27" t="s">
        <v>23</v>
      </c>
      <c r="J56" s="49" t="str">
        <f>IF(J14="","",J14)</f>
        <v>24. 6. 2024</v>
      </c>
      <c r="L56" s="32"/>
    </row>
    <row r="57" spans="2:47" s="1" customFormat="1" ht="6.95" customHeight="1" x14ac:dyDescent="0.2">
      <c r="B57" s="32"/>
      <c r="L57" s="32"/>
    </row>
    <row r="58" spans="2:47" s="1" customFormat="1" ht="15.2" customHeight="1" x14ac:dyDescent="0.2">
      <c r="B58" s="32"/>
      <c r="C58" s="27" t="s">
        <v>25</v>
      </c>
      <c r="F58" s="25" t="str">
        <f>E17</f>
        <v>Městská část Praha 5</v>
      </c>
      <c r="I58" s="27" t="s">
        <v>33</v>
      </c>
      <c r="J58" s="30" t="str">
        <f>E23</f>
        <v>Boa projekt s.r.o.</v>
      </c>
      <c r="L58" s="32"/>
    </row>
    <row r="59" spans="2:47" s="1" customFormat="1" ht="15.2" customHeight="1" x14ac:dyDescent="0.2">
      <c r="B59" s="32"/>
      <c r="C59" s="27" t="s">
        <v>31</v>
      </c>
      <c r="F59" s="25" t="str">
        <f>IF(E20="","",E20)</f>
        <v>Vyplň údaj</v>
      </c>
      <c r="I59" s="27" t="s">
        <v>37</v>
      </c>
      <c r="J59" s="30" t="str">
        <f>E26</f>
        <v xml:space="preserve"> </v>
      </c>
      <c r="L59" s="32"/>
    </row>
    <row r="60" spans="2:47" s="1" customFormat="1" ht="10.35" customHeight="1" x14ac:dyDescent="0.2">
      <c r="B60" s="32"/>
      <c r="L60" s="32"/>
    </row>
    <row r="61" spans="2:47" s="1" customFormat="1" ht="29.25" customHeight="1" x14ac:dyDescent="0.2">
      <c r="B61" s="32"/>
      <c r="C61" s="98" t="s">
        <v>109</v>
      </c>
      <c r="D61" s="92"/>
      <c r="E61" s="92"/>
      <c r="F61" s="92"/>
      <c r="G61" s="92"/>
      <c r="H61" s="92"/>
      <c r="I61" s="92"/>
      <c r="J61" s="99" t="s">
        <v>110</v>
      </c>
      <c r="K61" s="92"/>
      <c r="L61" s="32"/>
    </row>
    <row r="62" spans="2:47" s="1" customFormat="1" ht="10.35" customHeight="1" x14ac:dyDescent="0.2">
      <c r="B62" s="32"/>
      <c r="L62" s="32"/>
    </row>
    <row r="63" spans="2:47" s="1" customFormat="1" ht="22.9" customHeight="1" x14ac:dyDescent="0.2">
      <c r="B63" s="32"/>
      <c r="C63" s="100" t="s">
        <v>73</v>
      </c>
      <c r="J63" s="62">
        <f>J86</f>
        <v>0</v>
      </c>
      <c r="L63" s="32"/>
      <c r="AU63" s="17" t="s">
        <v>111</v>
      </c>
    </row>
    <row r="64" spans="2:47" s="8" customFormat="1" ht="24.95" customHeight="1" x14ac:dyDescent="0.2">
      <c r="B64" s="101"/>
      <c r="D64" s="102" t="s">
        <v>870</v>
      </c>
      <c r="E64" s="103"/>
      <c r="F64" s="103"/>
      <c r="G64" s="103"/>
      <c r="H64" s="103"/>
      <c r="I64" s="103"/>
      <c r="J64" s="104">
        <f>J87</f>
        <v>0</v>
      </c>
      <c r="L64" s="101"/>
    </row>
    <row r="65" spans="2:12" s="1" customFormat="1" ht="21.75" customHeight="1" x14ac:dyDescent="0.2">
      <c r="B65" s="32"/>
      <c r="L65" s="32"/>
    </row>
    <row r="66" spans="2:12" s="1" customFormat="1" ht="6.95" customHeight="1" x14ac:dyDescent="0.2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2"/>
    </row>
    <row r="70" spans="2:12" s="1" customFormat="1" ht="6.95" customHeight="1" x14ac:dyDescent="0.2">
      <c r="B70" s="43"/>
      <c r="C70" s="44"/>
      <c r="D70" s="44"/>
      <c r="E70" s="44"/>
      <c r="F70" s="44"/>
      <c r="G70" s="44"/>
      <c r="H70" s="44"/>
      <c r="I70" s="44"/>
      <c r="J70" s="44"/>
      <c r="K70" s="44"/>
      <c r="L70" s="32"/>
    </row>
    <row r="71" spans="2:12" s="1" customFormat="1" ht="24.95" customHeight="1" x14ac:dyDescent="0.2">
      <c r="B71" s="32"/>
      <c r="C71" s="21" t="s">
        <v>130</v>
      </c>
      <c r="L71" s="32"/>
    </row>
    <row r="72" spans="2:12" s="1" customFormat="1" ht="6.95" customHeight="1" x14ac:dyDescent="0.2">
      <c r="B72" s="32"/>
      <c r="L72" s="32"/>
    </row>
    <row r="73" spans="2:12" s="1" customFormat="1" ht="12" customHeight="1" x14ac:dyDescent="0.2">
      <c r="B73" s="32"/>
      <c r="C73" s="27" t="s">
        <v>16</v>
      </c>
      <c r="L73" s="32"/>
    </row>
    <row r="74" spans="2:12" s="1" customFormat="1" ht="16.5" customHeight="1" x14ac:dyDescent="0.2">
      <c r="B74" s="32"/>
      <c r="E74" s="307" t="str">
        <f>E7</f>
        <v>Rekonstrukce bytových jednotek MČ Lidická 406/41, 15000 Praha 5, b.j.č. 6</v>
      </c>
      <c r="F74" s="308"/>
      <c r="G74" s="308"/>
      <c r="H74" s="308"/>
      <c r="L74" s="32"/>
    </row>
    <row r="75" spans="2:12" ht="12" customHeight="1" x14ac:dyDescent="0.2">
      <c r="B75" s="20"/>
      <c r="C75" s="27" t="s">
        <v>104</v>
      </c>
      <c r="L75" s="20"/>
    </row>
    <row r="76" spans="2:12" s="1" customFormat="1" ht="16.5" customHeight="1" x14ac:dyDescent="0.2">
      <c r="B76" s="32"/>
      <c r="E76" s="307" t="s">
        <v>105</v>
      </c>
      <c r="F76" s="309"/>
      <c r="G76" s="309"/>
      <c r="H76" s="309"/>
      <c r="L76" s="32"/>
    </row>
    <row r="77" spans="2:12" s="1" customFormat="1" ht="12" customHeight="1" x14ac:dyDescent="0.2">
      <c r="B77" s="32"/>
      <c r="C77" s="27" t="s">
        <v>106</v>
      </c>
      <c r="L77" s="32"/>
    </row>
    <row r="78" spans="2:12" s="1" customFormat="1" ht="16.5" customHeight="1" x14ac:dyDescent="0.2">
      <c r="B78" s="32"/>
      <c r="E78" s="266" t="str">
        <f>E11</f>
        <v>EL - Elektroinstalace</v>
      </c>
      <c r="F78" s="309"/>
      <c r="G78" s="309"/>
      <c r="H78" s="309"/>
      <c r="L78" s="32"/>
    </row>
    <row r="79" spans="2:12" s="1" customFormat="1" ht="6.95" customHeight="1" x14ac:dyDescent="0.2">
      <c r="B79" s="32"/>
      <c r="L79" s="32"/>
    </row>
    <row r="80" spans="2:12" s="1" customFormat="1" ht="12" customHeight="1" x14ac:dyDescent="0.2">
      <c r="B80" s="32"/>
      <c r="C80" s="27" t="s">
        <v>21</v>
      </c>
      <c r="F80" s="25" t="str">
        <f>F14</f>
        <v>Lidická 406/41, 15000 Praha 5</v>
      </c>
      <c r="I80" s="27" t="s">
        <v>23</v>
      </c>
      <c r="J80" s="49" t="str">
        <f>IF(J14="","",J14)</f>
        <v>24. 6. 2024</v>
      </c>
      <c r="L80" s="32"/>
    </row>
    <row r="81" spans="2:65" s="1" customFormat="1" ht="6.95" customHeight="1" x14ac:dyDescent="0.2">
      <c r="B81" s="32"/>
      <c r="L81" s="32"/>
    </row>
    <row r="82" spans="2:65" s="1" customFormat="1" ht="15.2" customHeight="1" x14ac:dyDescent="0.2">
      <c r="B82" s="32"/>
      <c r="C82" s="27" t="s">
        <v>25</v>
      </c>
      <c r="F82" s="25" t="str">
        <f>E17</f>
        <v>Městská část Praha 5</v>
      </c>
      <c r="I82" s="27" t="s">
        <v>33</v>
      </c>
      <c r="J82" s="30" t="str">
        <f>E23</f>
        <v>Boa projekt s.r.o.</v>
      </c>
      <c r="L82" s="32"/>
    </row>
    <row r="83" spans="2:65" s="1" customFormat="1" ht="15.2" customHeight="1" x14ac:dyDescent="0.2">
      <c r="B83" s="32"/>
      <c r="C83" s="27" t="s">
        <v>31</v>
      </c>
      <c r="F83" s="25" t="str">
        <f>IF(E20="","",E20)</f>
        <v>Vyplň údaj</v>
      </c>
      <c r="I83" s="27" t="s">
        <v>37</v>
      </c>
      <c r="J83" s="30" t="str">
        <f>E26</f>
        <v xml:space="preserve"> </v>
      </c>
      <c r="L83" s="32"/>
    </row>
    <row r="84" spans="2:65" s="1" customFormat="1" ht="10.35" customHeight="1" x14ac:dyDescent="0.2">
      <c r="B84" s="32"/>
      <c r="L84" s="32"/>
    </row>
    <row r="85" spans="2:65" s="10" customFormat="1" ht="29.25" customHeight="1" x14ac:dyDescent="0.2">
      <c r="B85" s="109"/>
      <c r="C85" s="110" t="s">
        <v>131</v>
      </c>
      <c r="D85" s="111" t="s">
        <v>60</v>
      </c>
      <c r="E85" s="111" t="s">
        <v>56</v>
      </c>
      <c r="F85" s="111" t="s">
        <v>57</v>
      </c>
      <c r="G85" s="111" t="s">
        <v>132</v>
      </c>
      <c r="H85" s="111" t="s">
        <v>133</v>
      </c>
      <c r="I85" s="111" t="s">
        <v>134</v>
      </c>
      <c r="J85" s="111" t="s">
        <v>110</v>
      </c>
      <c r="K85" s="112" t="s">
        <v>135</v>
      </c>
      <c r="L85" s="109"/>
      <c r="M85" s="55" t="s">
        <v>19</v>
      </c>
      <c r="N85" s="56" t="s">
        <v>45</v>
      </c>
      <c r="O85" s="56" t="s">
        <v>136</v>
      </c>
      <c r="P85" s="56" t="s">
        <v>137</v>
      </c>
      <c r="Q85" s="56" t="s">
        <v>138</v>
      </c>
      <c r="R85" s="56" t="s">
        <v>139</v>
      </c>
      <c r="S85" s="56" t="s">
        <v>140</v>
      </c>
      <c r="T85" s="56" t="s">
        <v>141</v>
      </c>
      <c r="U85" s="319" t="s">
        <v>1182</v>
      </c>
    </row>
    <row r="86" spans="2:65" s="1" customFormat="1" ht="22.9" customHeight="1" x14ac:dyDescent="0.25">
      <c r="B86" s="32"/>
      <c r="C86" s="60" t="s">
        <v>143</v>
      </c>
      <c r="J86" s="113">
        <f>BK86</f>
        <v>0</v>
      </c>
      <c r="L86" s="32"/>
      <c r="M86" s="58"/>
      <c r="N86" s="50"/>
      <c r="O86" s="50"/>
      <c r="P86" s="114">
        <f>P87</f>
        <v>0</v>
      </c>
      <c r="Q86" s="50"/>
      <c r="R86" s="114">
        <f>R87</f>
        <v>0</v>
      </c>
      <c r="S86" s="50"/>
      <c r="T86" s="114">
        <f>T87</f>
        <v>0</v>
      </c>
      <c r="U86" s="320">
        <f>SUM(V86:V663)</f>
        <v>0</v>
      </c>
      <c r="AT86" s="17" t="s">
        <v>74</v>
      </c>
      <c r="AU86" s="17" t="s">
        <v>111</v>
      </c>
      <c r="BK86" s="115">
        <f>BK87</f>
        <v>0</v>
      </c>
    </row>
    <row r="87" spans="2:65" s="11" customFormat="1" ht="25.9" customHeight="1" x14ac:dyDescent="0.2">
      <c r="B87" s="116"/>
      <c r="D87" s="117" t="s">
        <v>74</v>
      </c>
      <c r="E87" s="118" t="s">
        <v>96</v>
      </c>
      <c r="F87" s="118" t="s">
        <v>97</v>
      </c>
      <c r="I87" s="119"/>
      <c r="J87" s="120">
        <f>BK87</f>
        <v>0</v>
      </c>
      <c r="L87" s="116"/>
      <c r="M87" s="121"/>
      <c r="P87" s="122">
        <f>SUM(P88:P123)</f>
        <v>0</v>
      </c>
      <c r="R87" s="122">
        <f>SUM(R88:R123)</f>
        <v>0</v>
      </c>
      <c r="T87" s="122">
        <f>SUM(T88:T123)</f>
        <v>0</v>
      </c>
      <c r="U87" s="321"/>
      <c r="V87" s="1" t="str">
        <f t="shared" ref="V87:V123" si="0">IF(U87="investice",J87,"")</f>
        <v/>
      </c>
      <c r="AR87" s="117" t="s">
        <v>82</v>
      </c>
      <c r="AT87" s="124" t="s">
        <v>74</v>
      </c>
      <c r="AU87" s="124" t="s">
        <v>75</v>
      </c>
      <c r="AY87" s="117" t="s">
        <v>146</v>
      </c>
      <c r="BK87" s="125">
        <f>SUM(BK88:BK123)</f>
        <v>0</v>
      </c>
    </row>
    <row r="88" spans="2:65" s="1" customFormat="1" ht="16.5" customHeight="1" x14ac:dyDescent="0.2">
      <c r="B88" s="32"/>
      <c r="C88" s="128" t="s">
        <v>82</v>
      </c>
      <c r="D88" s="128" t="s">
        <v>149</v>
      </c>
      <c r="E88" s="129" t="s">
        <v>871</v>
      </c>
      <c r="F88" s="130" t="s">
        <v>872</v>
      </c>
      <c r="G88" s="131" t="s">
        <v>795</v>
      </c>
      <c r="H88" s="132">
        <v>7</v>
      </c>
      <c r="I88" s="133"/>
      <c r="J88" s="134">
        <f t="shared" ref="J88:J123" si="1">ROUND(I88*H88,2)</f>
        <v>0</v>
      </c>
      <c r="K88" s="130" t="s">
        <v>19</v>
      </c>
      <c r="L88" s="32"/>
      <c r="M88" s="135" t="s">
        <v>19</v>
      </c>
      <c r="N88" s="136" t="s">
        <v>47</v>
      </c>
      <c r="P88" s="137">
        <f t="shared" ref="P88:P123" si="2">O88*H88</f>
        <v>0</v>
      </c>
      <c r="Q88" s="137">
        <v>0</v>
      </c>
      <c r="R88" s="137">
        <f t="shared" ref="R88:R123" si="3">Q88*H88</f>
        <v>0</v>
      </c>
      <c r="S88" s="137">
        <v>0</v>
      </c>
      <c r="T88" s="137">
        <f t="shared" ref="T88:T123" si="4">S88*H88</f>
        <v>0</v>
      </c>
      <c r="U88" s="322" t="s">
        <v>19</v>
      </c>
      <c r="V88" s="1" t="str">
        <f t="shared" si="0"/>
        <v/>
      </c>
      <c r="AR88" s="139" t="s">
        <v>154</v>
      </c>
      <c r="AT88" s="139" t="s">
        <v>149</v>
      </c>
      <c r="AU88" s="139" t="s">
        <v>82</v>
      </c>
      <c r="AY88" s="17" t="s">
        <v>146</v>
      </c>
      <c r="BE88" s="140">
        <f t="shared" ref="BE88:BE123" si="5">IF(N88="základní",J88,0)</f>
        <v>0</v>
      </c>
      <c r="BF88" s="140">
        <f t="shared" ref="BF88:BF123" si="6">IF(N88="snížená",J88,0)</f>
        <v>0</v>
      </c>
      <c r="BG88" s="140">
        <f t="shared" ref="BG88:BG123" si="7">IF(N88="zákl. přenesená",J88,0)</f>
        <v>0</v>
      </c>
      <c r="BH88" s="140">
        <f t="shared" ref="BH88:BH123" si="8">IF(N88="sníž. přenesená",J88,0)</f>
        <v>0</v>
      </c>
      <c r="BI88" s="140">
        <f t="shared" ref="BI88:BI123" si="9">IF(N88="nulová",J88,0)</f>
        <v>0</v>
      </c>
      <c r="BJ88" s="17" t="s">
        <v>88</v>
      </c>
      <c r="BK88" s="140">
        <f t="shared" ref="BK88:BK123" si="10">ROUND(I88*H88,2)</f>
        <v>0</v>
      </c>
      <c r="BL88" s="17" t="s">
        <v>154</v>
      </c>
      <c r="BM88" s="139" t="s">
        <v>88</v>
      </c>
    </row>
    <row r="89" spans="2:65" s="1" customFormat="1" ht="16.5" customHeight="1" x14ac:dyDescent="0.2">
      <c r="B89" s="32"/>
      <c r="C89" s="128" t="s">
        <v>88</v>
      </c>
      <c r="D89" s="128" t="s">
        <v>149</v>
      </c>
      <c r="E89" s="129" t="s">
        <v>873</v>
      </c>
      <c r="F89" s="130" t="s">
        <v>874</v>
      </c>
      <c r="G89" s="131" t="s">
        <v>795</v>
      </c>
      <c r="H89" s="132">
        <v>5</v>
      </c>
      <c r="I89" s="133"/>
      <c r="J89" s="134">
        <f t="shared" si="1"/>
        <v>0</v>
      </c>
      <c r="K89" s="130" t="s">
        <v>19</v>
      </c>
      <c r="L89" s="32"/>
      <c r="M89" s="135" t="s">
        <v>19</v>
      </c>
      <c r="N89" s="136" t="s">
        <v>47</v>
      </c>
      <c r="P89" s="137">
        <f t="shared" si="2"/>
        <v>0</v>
      </c>
      <c r="Q89" s="137">
        <v>0</v>
      </c>
      <c r="R89" s="137">
        <f t="shared" si="3"/>
        <v>0</v>
      </c>
      <c r="S89" s="137">
        <v>0</v>
      </c>
      <c r="T89" s="137">
        <f t="shared" si="4"/>
        <v>0</v>
      </c>
      <c r="U89" s="322" t="s">
        <v>19</v>
      </c>
      <c r="V89" s="1" t="str">
        <f t="shared" si="0"/>
        <v/>
      </c>
      <c r="AR89" s="139" t="s">
        <v>154</v>
      </c>
      <c r="AT89" s="139" t="s">
        <v>149</v>
      </c>
      <c r="AU89" s="139" t="s">
        <v>82</v>
      </c>
      <c r="AY89" s="17" t="s">
        <v>146</v>
      </c>
      <c r="BE89" s="140">
        <f t="shared" si="5"/>
        <v>0</v>
      </c>
      <c r="BF89" s="140">
        <f t="shared" si="6"/>
        <v>0</v>
      </c>
      <c r="BG89" s="140">
        <f t="shared" si="7"/>
        <v>0</v>
      </c>
      <c r="BH89" s="140">
        <f t="shared" si="8"/>
        <v>0</v>
      </c>
      <c r="BI89" s="140">
        <f t="shared" si="9"/>
        <v>0</v>
      </c>
      <c r="BJ89" s="17" t="s">
        <v>88</v>
      </c>
      <c r="BK89" s="140">
        <f t="shared" si="10"/>
        <v>0</v>
      </c>
      <c r="BL89" s="17" t="s">
        <v>154</v>
      </c>
      <c r="BM89" s="139" t="s">
        <v>154</v>
      </c>
    </row>
    <row r="90" spans="2:65" s="1" customFormat="1" ht="16.5" customHeight="1" x14ac:dyDescent="0.2">
      <c r="B90" s="32"/>
      <c r="C90" s="128" t="s">
        <v>147</v>
      </c>
      <c r="D90" s="128" t="s">
        <v>149</v>
      </c>
      <c r="E90" s="129" t="s">
        <v>875</v>
      </c>
      <c r="F90" s="130" t="s">
        <v>876</v>
      </c>
      <c r="G90" s="131" t="s">
        <v>795</v>
      </c>
      <c r="H90" s="132">
        <v>1</v>
      </c>
      <c r="I90" s="133"/>
      <c r="J90" s="134">
        <f t="shared" si="1"/>
        <v>0</v>
      </c>
      <c r="K90" s="130" t="s">
        <v>19</v>
      </c>
      <c r="L90" s="32"/>
      <c r="M90" s="135" t="s">
        <v>19</v>
      </c>
      <c r="N90" s="136" t="s">
        <v>47</v>
      </c>
      <c r="P90" s="137">
        <f t="shared" si="2"/>
        <v>0</v>
      </c>
      <c r="Q90" s="137">
        <v>0</v>
      </c>
      <c r="R90" s="137">
        <f t="shared" si="3"/>
        <v>0</v>
      </c>
      <c r="S90" s="137">
        <v>0</v>
      </c>
      <c r="T90" s="137">
        <f t="shared" si="4"/>
        <v>0</v>
      </c>
      <c r="U90" s="322" t="s">
        <v>19</v>
      </c>
      <c r="V90" s="1" t="str">
        <f t="shared" si="0"/>
        <v/>
      </c>
      <c r="AR90" s="139" t="s">
        <v>154</v>
      </c>
      <c r="AT90" s="139" t="s">
        <v>149</v>
      </c>
      <c r="AU90" s="139" t="s">
        <v>82</v>
      </c>
      <c r="AY90" s="17" t="s">
        <v>146</v>
      </c>
      <c r="BE90" s="140">
        <f t="shared" si="5"/>
        <v>0</v>
      </c>
      <c r="BF90" s="140">
        <f t="shared" si="6"/>
        <v>0</v>
      </c>
      <c r="BG90" s="140">
        <f t="shared" si="7"/>
        <v>0</v>
      </c>
      <c r="BH90" s="140">
        <f t="shared" si="8"/>
        <v>0</v>
      </c>
      <c r="BI90" s="140">
        <f t="shared" si="9"/>
        <v>0</v>
      </c>
      <c r="BJ90" s="17" t="s">
        <v>88</v>
      </c>
      <c r="BK90" s="140">
        <f t="shared" si="10"/>
        <v>0</v>
      </c>
      <c r="BL90" s="17" t="s">
        <v>154</v>
      </c>
      <c r="BM90" s="139" t="s">
        <v>166</v>
      </c>
    </row>
    <row r="91" spans="2:65" s="1" customFormat="1" ht="16.5" customHeight="1" x14ac:dyDescent="0.2">
      <c r="B91" s="32"/>
      <c r="C91" s="128" t="s">
        <v>154</v>
      </c>
      <c r="D91" s="128" t="s">
        <v>149</v>
      </c>
      <c r="E91" s="129" t="s">
        <v>877</v>
      </c>
      <c r="F91" s="130" t="s">
        <v>878</v>
      </c>
      <c r="G91" s="131" t="s">
        <v>795</v>
      </c>
      <c r="H91" s="132">
        <v>2</v>
      </c>
      <c r="I91" s="133"/>
      <c r="J91" s="134">
        <f t="shared" si="1"/>
        <v>0</v>
      </c>
      <c r="K91" s="130" t="s">
        <v>19</v>
      </c>
      <c r="L91" s="32"/>
      <c r="M91" s="135" t="s">
        <v>19</v>
      </c>
      <c r="N91" s="136" t="s">
        <v>47</v>
      </c>
      <c r="P91" s="137">
        <f t="shared" si="2"/>
        <v>0</v>
      </c>
      <c r="Q91" s="137">
        <v>0</v>
      </c>
      <c r="R91" s="137">
        <f t="shared" si="3"/>
        <v>0</v>
      </c>
      <c r="S91" s="137">
        <v>0</v>
      </c>
      <c r="T91" s="137">
        <f t="shared" si="4"/>
        <v>0</v>
      </c>
      <c r="U91" s="322" t="s">
        <v>19</v>
      </c>
      <c r="V91" s="1" t="str">
        <f t="shared" si="0"/>
        <v/>
      </c>
      <c r="AR91" s="139" t="s">
        <v>154</v>
      </c>
      <c r="AT91" s="139" t="s">
        <v>149</v>
      </c>
      <c r="AU91" s="139" t="s">
        <v>82</v>
      </c>
      <c r="AY91" s="17" t="s">
        <v>146</v>
      </c>
      <c r="BE91" s="140">
        <f t="shared" si="5"/>
        <v>0</v>
      </c>
      <c r="BF91" s="140">
        <f t="shared" si="6"/>
        <v>0</v>
      </c>
      <c r="BG91" s="140">
        <f t="shared" si="7"/>
        <v>0</v>
      </c>
      <c r="BH91" s="140">
        <f t="shared" si="8"/>
        <v>0</v>
      </c>
      <c r="BI91" s="140">
        <f t="shared" si="9"/>
        <v>0</v>
      </c>
      <c r="BJ91" s="17" t="s">
        <v>88</v>
      </c>
      <c r="BK91" s="140">
        <f t="shared" si="10"/>
        <v>0</v>
      </c>
      <c r="BL91" s="17" t="s">
        <v>154</v>
      </c>
      <c r="BM91" s="139" t="s">
        <v>201</v>
      </c>
    </row>
    <row r="92" spans="2:65" s="1" customFormat="1" ht="16.5" customHeight="1" x14ac:dyDescent="0.2">
      <c r="B92" s="32"/>
      <c r="C92" s="128" t="s">
        <v>180</v>
      </c>
      <c r="D92" s="128" t="s">
        <v>149</v>
      </c>
      <c r="E92" s="129" t="s">
        <v>879</v>
      </c>
      <c r="F92" s="130" t="s">
        <v>880</v>
      </c>
      <c r="G92" s="131" t="s">
        <v>795</v>
      </c>
      <c r="H92" s="132">
        <v>2</v>
      </c>
      <c r="I92" s="133"/>
      <c r="J92" s="134">
        <f t="shared" si="1"/>
        <v>0</v>
      </c>
      <c r="K92" s="130" t="s">
        <v>19</v>
      </c>
      <c r="L92" s="32"/>
      <c r="M92" s="135" t="s">
        <v>19</v>
      </c>
      <c r="N92" s="136" t="s">
        <v>47</v>
      </c>
      <c r="P92" s="137">
        <f t="shared" si="2"/>
        <v>0</v>
      </c>
      <c r="Q92" s="137">
        <v>0</v>
      </c>
      <c r="R92" s="137">
        <f t="shared" si="3"/>
        <v>0</v>
      </c>
      <c r="S92" s="137">
        <v>0</v>
      </c>
      <c r="T92" s="137">
        <f t="shared" si="4"/>
        <v>0</v>
      </c>
      <c r="U92" s="322" t="s">
        <v>19</v>
      </c>
      <c r="V92" s="1" t="str">
        <f t="shared" si="0"/>
        <v/>
      </c>
      <c r="AR92" s="139" t="s">
        <v>154</v>
      </c>
      <c r="AT92" s="139" t="s">
        <v>149</v>
      </c>
      <c r="AU92" s="139" t="s">
        <v>82</v>
      </c>
      <c r="AY92" s="17" t="s">
        <v>146</v>
      </c>
      <c r="BE92" s="140">
        <f t="shared" si="5"/>
        <v>0</v>
      </c>
      <c r="BF92" s="140">
        <f t="shared" si="6"/>
        <v>0</v>
      </c>
      <c r="BG92" s="140">
        <f t="shared" si="7"/>
        <v>0</v>
      </c>
      <c r="BH92" s="140">
        <f t="shared" si="8"/>
        <v>0</v>
      </c>
      <c r="BI92" s="140">
        <f t="shared" si="9"/>
        <v>0</v>
      </c>
      <c r="BJ92" s="17" t="s">
        <v>88</v>
      </c>
      <c r="BK92" s="140">
        <f t="shared" si="10"/>
        <v>0</v>
      </c>
      <c r="BL92" s="17" t="s">
        <v>154</v>
      </c>
      <c r="BM92" s="139" t="s">
        <v>215</v>
      </c>
    </row>
    <row r="93" spans="2:65" s="1" customFormat="1" ht="16.5" customHeight="1" x14ac:dyDescent="0.2">
      <c r="B93" s="32"/>
      <c r="C93" s="128" t="s">
        <v>166</v>
      </c>
      <c r="D93" s="128" t="s">
        <v>149</v>
      </c>
      <c r="E93" s="129" t="s">
        <v>881</v>
      </c>
      <c r="F93" s="130" t="s">
        <v>882</v>
      </c>
      <c r="G93" s="131" t="s">
        <v>795</v>
      </c>
      <c r="H93" s="132">
        <v>1</v>
      </c>
      <c r="I93" s="133"/>
      <c r="J93" s="134">
        <f t="shared" si="1"/>
        <v>0</v>
      </c>
      <c r="K93" s="130" t="s">
        <v>19</v>
      </c>
      <c r="L93" s="32"/>
      <c r="M93" s="135" t="s">
        <v>19</v>
      </c>
      <c r="N93" s="136" t="s">
        <v>47</v>
      </c>
      <c r="P93" s="137">
        <f t="shared" si="2"/>
        <v>0</v>
      </c>
      <c r="Q93" s="137">
        <v>0</v>
      </c>
      <c r="R93" s="137">
        <f t="shared" si="3"/>
        <v>0</v>
      </c>
      <c r="S93" s="137">
        <v>0</v>
      </c>
      <c r="T93" s="137">
        <f t="shared" si="4"/>
        <v>0</v>
      </c>
      <c r="U93" s="322" t="s">
        <v>19</v>
      </c>
      <c r="V93" s="1" t="str">
        <f t="shared" si="0"/>
        <v/>
      </c>
      <c r="AR93" s="139" t="s">
        <v>154</v>
      </c>
      <c r="AT93" s="139" t="s">
        <v>149</v>
      </c>
      <c r="AU93" s="139" t="s">
        <v>82</v>
      </c>
      <c r="AY93" s="17" t="s">
        <v>146</v>
      </c>
      <c r="BE93" s="140">
        <f t="shared" si="5"/>
        <v>0</v>
      </c>
      <c r="BF93" s="140">
        <f t="shared" si="6"/>
        <v>0</v>
      </c>
      <c r="BG93" s="140">
        <f t="shared" si="7"/>
        <v>0</v>
      </c>
      <c r="BH93" s="140">
        <f t="shared" si="8"/>
        <v>0</v>
      </c>
      <c r="BI93" s="140">
        <f t="shared" si="9"/>
        <v>0</v>
      </c>
      <c r="BJ93" s="17" t="s">
        <v>88</v>
      </c>
      <c r="BK93" s="140">
        <f t="shared" si="10"/>
        <v>0</v>
      </c>
      <c r="BL93" s="17" t="s">
        <v>154</v>
      </c>
      <c r="BM93" s="139" t="s">
        <v>8</v>
      </c>
    </row>
    <row r="94" spans="2:65" s="1" customFormat="1" ht="16.5" customHeight="1" x14ac:dyDescent="0.2">
      <c r="B94" s="32"/>
      <c r="C94" s="128" t="s">
        <v>194</v>
      </c>
      <c r="D94" s="128" t="s">
        <v>149</v>
      </c>
      <c r="E94" s="129" t="s">
        <v>883</v>
      </c>
      <c r="F94" s="130" t="s">
        <v>884</v>
      </c>
      <c r="G94" s="131" t="s">
        <v>795</v>
      </c>
      <c r="H94" s="132">
        <v>2</v>
      </c>
      <c r="I94" s="133"/>
      <c r="J94" s="134">
        <f t="shared" si="1"/>
        <v>0</v>
      </c>
      <c r="K94" s="130" t="s">
        <v>19</v>
      </c>
      <c r="L94" s="32"/>
      <c r="M94" s="135" t="s">
        <v>19</v>
      </c>
      <c r="N94" s="136" t="s">
        <v>47</v>
      </c>
      <c r="P94" s="137">
        <f t="shared" si="2"/>
        <v>0</v>
      </c>
      <c r="Q94" s="137">
        <v>0</v>
      </c>
      <c r="R94" s="137">
        <f t="shared" si="3"/>
        <v>0</v>
      </c>
      <c r="S94" s="137">
        <v>0</v>
      </c>
      <c r="T94" s="137">
        <f t="shared" si="4"/>
        <v>0</v>
      </c>
      <c r="U94" s="322" t="s">
        <v>19</v>
      </c>
      <c r="V94" s="1" t="str">
        <f t="shared" si="0"/>
        <v/>
      </c>
      <c r="AR94" s="139" t="s">
        <v>154</v>
      </c>
      <c r="AT94" s="139" t="s">
        <v>149</v>
      </c>
      <c r="AU94" s="139" t="s">
        <v>82</v>
      </c>
      <c r="AY94" s="17" t="s">
        <v>146</v>
      </c>
      <c r="BE94" s="140">
        <f t="shared" si="5"/>
        <v>0</v>
      </c>
      <c r="BF94" s="140">
        <f t="shared" si="6"/>
        <v>0</v>
      </c>
      <c r="BG94" s="140">
        <f t="shared" si="7"/>
        <v>0</v>
      </c>
      <c r="BH94" s="140">
        <f t="shared" si="8"/>
        <v>0</v>
      </c>
      <c r="BI94" s="140">
        <f t="shared" si="9"/>
        <v>0</v>
      </c>
      <c r="BJ94" s="17" t="s">
        <v>88</v>
      </c>
      <c r="BK94" s="140">
        <f t="shared" si="10"/>
        <v>0</v>
      </c>
      <c r="BL94" s="17" t="s">
        <v>154</v>
      </c>
      <c r="BM94" s="139" t="s">
        <v>238</v>
      </c>
    </row>
    <row r="95" spans="2:65" s="1" customFormat="1" ht="16.5" customHeight="1" x14ac:dyDescent="0.2">
      <c r="B95" s="32"/>
      <c r="C95" s="128" t="s">
        <v>201</v>
      </c>
      <c r="D95" s="128" t="s">
        <v>149</v>
      </c>
      <c r="E95" s="129" t="s">
        <v>885</v>
      </c>
      <c r="F95" s="130" t="s">
        <v>886</v>
      </c>
      <c r="G95" s="131" t="s">
        <v>795</v>
      </c>
      <c r="H95" s="132">
        <v>3</v>
      </c>
      <c r="I95" s="133"/>
      <c r="J95" s="134">
        <f t="shared" si="1"/>
        <v>0</v>
      </c>
      <c r="K95" s="130" t="s">
        <v>19</v>
      </c>
      <c r="L95" s="32"/>
      <c r="M95" s="135" t="s">
        <v>19</v>
      </c>
      <c r="N95" s="136" t="s">
        <v>47</v>
      </c>
      <c r="P95" s="137">
        <f t="shared" si="2"/>
        <v>0</v>
      </c>
      <c r="Q95" s="137">
        <v>0</v>
      </c>
      <c r="R95" s="137">
        <f t="shared" si="3"/>
        <v>0</v>
      </c>
      <c r="S95" s="137">
        <v>0</v>
      </c>
      <c r="T95" s="137">
        <f t="shared" si="4"/>
        <v>0</v>
      </c>
      <c r="U95" s="322" t="s">
        <v>19</v>
      </c>
      <c r="V95" s="1" t="str">
        <f t="shared" si="0"/>
        <v/>
      </c>
      <c r="AR95" s="139" t="s">
        <v>154</v>
      </c>
      <c r="AT95" s="139" t="s">
        <v>149</v>
      </c>
      <c r="AU95" s="139" t="s">
        <v>82</v>
      </c>
      <c r="AY95" s="17" t="s">
        <v>146</v>
      </c>
      <c r="BE95" s="140">
        <f t="shared" si="5"/>
        <v>0</v>
      </c>
      <c r="BF95" s="140">
        <f t="shared" si="6"/>
        <v>0</v>
      </c>
      <c r="BG95" s="140">
        <f t="shared" si="7"/>
        <v>0</v>
      </c>
      <c r="BH95" s="140">
        <f t="shared" si="8"/>
        <v>0</v>
      </c>
      <c r="BI95" s="140">
        <f t="shared" si="9"/>
        <v>0</v>
      </c>
      <c r="BJ95" s="17" t="s">
        <v>88</v>
      </c>
      <c r="BK95" s="140">
        <f t="shared" si="10"/>
        <v>0</v>
      </c>
      <c r="BL95" s="17" t="s">
        <v>154</v>
      </c>
      <c r="BM95" s="139" t="s">
        <v>247</v>
      </c>
    </row>
    <row r="96" spans="2:65" s="1" customFormat="1" ht="16.5" customHeight="1" x14ac:dyDescent="0.2">
      <c r="B96" s="32"/>
      <c r="C96" s="128" t="s">
        <v>209</v>
      </c>
      <c r="D96" s="128" t="s">
        <v>149</v>
      </c>
      <c r="E96" s="129" t="s">
        <v>887</v>
      </c>
      <c r="F96" s="130" t="s">
        <v>888</v>
      </c>
      <c r="G96" s="131" t="s">
        <v>795</v>
      </c>
      <c r="H96" s="132">
        <v>9</v>
      </c>
      <c r="I96" s="133"/>
      <c r="J96" s="134">
        <f t="shared" si="1"/>
        <v>0</v>
      </c>
      <c r="K96" s="130" t="s">
        <v>19</v>
      </c>
      <c r="L96" s="32"/>
      <c r="M96" s="135" t="s">
        <v>19</v>
      </c>
      <c r="N96" s="136" t="s">
        <v>47</v>
      </c>
      <c r="P96" s="137">
        <f t="shared" si="2"/>
        <v>0</v>
      </c>
      <c r="Q96" s="137">
        <v>0</v>
      </c>
      <c r="R96" s="137">
        <f t="shared" si="3"/>
        <v>0</v>
      </c>
      <c r="S96" s="137">
        <v>0</v>
      </c>
      <c r="T96" s="137">
        <f t="shared" si="4"/>
        <v>0</v>
      </c>
      <c r="U96" s="322" t="s">
        <v>19</v>
      </c>
      <c r="V96" s="1" t="str">
        <f t="shared" si="0"/>
        <v/>
      </c>
      <c r="AR96" s="139" t="s">
        <v>154</v>
      </c>
      <c r="AT96" s="139" t="s">
        <v>149</v>
      </c>
      <c r="AU96" s="139" t="s">
        <v>82</v>
      </c>
      <c r="AY96" s="17" t="s">
        <v>146</v>
      </c>
      <c r="BE96" s="140">
        <f t="shared" si="5"/>
        <v>0</v>
      </c>
      <c r="BF96" s="140">
        <f t="shared" si="6"/>
        <v>0</v>
      </c>
      <c r="BG96" s="140">
        <f t="shared" si="7"/>
        <v>0</v>
      </c>
      <c r="BH96" s="140">
        <f t="shared" si="8"/>
        <v>0</v>
      </c>
      <c r="BI96" s="140">
        <f t="shared" si="9"/>
        <v>0</v>
      </c>
      <c r="BJ96" s="17" t="s">
        <v>88</v>
      </c>
      <c r="BK96" s="140">
        <f t="shared" si="10"/>
        <v>0</v>
      </c>
      <c r="BL96" s="17" t="s">
        <v>154</v>
      </c>
      <c r="BM96" s="139" t="s">
        <v>261</v>
      </c>
    </row>
    <row r="97" spans="2:65" s="1" customFormat="1" ht="16.5" customHeight="1" x14ac:dyDescent="0.2">
      <c r="B97" s="32"/>
      <c r="C97" s="128" t="s">
        <v>215</v>
      </c>
      <c r="D97" s="128" t="s">
        <v>149</v>
      </c>
      <c r="E97" s="129" t="s">
        <v>889</v>
      </c>
      <c r="F97" s="130" t="s">
        <v>890</v>
      </c>
      <c r="G97" s="131" t="s">
        <v>795</v>
      </c>
      <c r="H97" s="132">
        <v>1</v>
      </c>
      <c r="I97" s="133"/>
      <c r="J97" s="134">
        <f t="shared" si="1"/>
        <v>0</v>
      </c>
      <c r="K97" s="130" t="s">
        <v>19</v>
      </c>
      <c r="L97" s="32"/>
      <c r="M97" s="135" t="s">
        <v>19</v>
      </c>
      <c r="N97" s="136" t="s">
        <v>47</v>
      </c>
      <c r="P97" s="137">
        <f t="shared" si="2"/>
        <v>0</v>
      </c>
      <c r="Q97" s="137">
        <v>0</v>
      </c>
      <c r="R97" s="137">
        <f t="shared" si="3"/>
        <v>0</v>
      </c>
      <c r="S97" s="137">
        <v>0</v>
      </c>
      <c r="T97" s="137">
        <f t="shared" si="4"/>
        <v>0</v>
      </c>
      <c r="U97" s="322" t="s">
        <v>19</v>
      </c>
      <c r="V97" s="1" t="str">
        <f t="shared" si="0"/>
        <v/>
      </c>
      <c r="AR97" s="139" t="s">
        <v>154</v>
      </c>
      <c r="AT97" s="139" t="s">
        <v>149</v>
      </c>
      <c r="AU97" s="139" t="s">
        <v>82</v>
      </c>
      <c r="AY97" s="17" t="s">
        <v>146</v>
      </c>
      <c r="BE97" s="140">
        <f t="shared" si="5"/>
        <v>0</v>
      </c>
      <c r="BF97" s="140">
        <f t="shared" si="6"/>
        <v>0</v>
      </c>
      <c r="BG97" s="140">
        <f t="shared" si="7"/>
        <v>0</v>
      </c>
      <c r="BH97" s="140">
        <f t="shared" si="8"/>
        <v>0</v>
      </c>
      <c r="BI97" s="140">
        <f t="shared" si="9"/>
        <v>0</v>
      </c>
      <c r="BJ97" s="17" t="s">
        <v>88</v>
      </c>
      <c r="BK97" s="140">
        <f t="shared" si="10"/>
        <v>0</v>
      </c>
      <c r="BL97" s="17" t="s">
        <v>154</v>
      </c>
      <c r="BM97" s="139" t="s">
        <v>277</v>
      </c>
    </row>
    <row r="98" spans="2:65" s="1" customFormat="1" ht="16.5" customHeight="1" x14ac:dyDescent="0.2">
      <c r="B98" s="32"/>
      <c r="C98" s="128" t="s">
        <v>220</v>
      </c>
      <c r="D98" s="128" t="s">
        <v>149</v>
      </c>
      <c r="E98" s="129" t="s">
        <v>891</v>
      </c>
      <c r="F98" s="130" t="s">
        <v>892</v>
      </c>
      <c r="G98" s="131" t="s">
        <v>795</v>
      </c>
      <c r="H98" s="132">
        <v>1</v>
      </c>
      <c r="I98" s="133"/>
      <c r="J98" s="134">
        <f t="shared" si="1"/>
        <v>0</v>
      </c>
      <c r="K98" s="130" t="s">
        <v>19</v>
      </c>
      <c r="L98" s="32"/>
      <c r="M98" s="135" t="s">
        <v>19</v>
      </c>
      <c r="N98" s="136" t="s">
        <v>47</v>
      </c>
      <c r="P98" s="137">
        <f t="shared" si="2"/>
        <v>0</v>
      </c>
      <c r="Q98" s="137">
        <v>0</v>
      </c>
      <c r="R98" s="137">
        <f t="shared" si="3"/>
        <v>0</v>
      </c>
      <c r="S98" s="137">
        <v>0</v>
      </c>
      <c r="T98" s="137">
        <f t="shared" si="4"/>
        <v>0</v>
      </c>
      <c r="U98" s="322" t="s">
        <v>19</v>
      </c>
      <c r="V98" s="1" t="str">
        <f t="shared" si="0"/>
        <v/>
      </c>
      <c r="AR98" s="139" t="s">
        <v>154</v>
      </c>
      <c r="AT98" s="139" t="s">
        <v>149</v>
      </c>
      <c r="AU98" s="139" t="s">
        <v>82</v>
      </c>
      <c r="AY98" s="17" t="s">
        <v>146</v>
      </c>
      <c r="BE98" s="140">
        <f t="shared" si="5"/>
        <v>0</v>
      </c>
      <c r="BF98" s="140">
        <f t="shared" si="6"/>
        <v>0</v>
      </c>
      <c r="BG98" s="140">
        <f t="shared" si="7"/>
        <v>0</v>
      </c>
      <c r="BH98" s="140">
        <f t="shared" si="8"/>
        <v>0</v>
      </c>
      <c r="BI98" s="140">
        <f t="shared" si="9"/>
        <v>0</v>
      </c>
      <c r="BJ98" s="17" t="s">
        <v>88</v>
      </c>
      <c r="BK98" s="140">
        <f t="shared" si="10"/>
        <v>0</v>
      </c>
      <c r="BL98" s="17" t="s">
        <v>154</v>
      </c>
      <c r="BM98" s="139" t="s">
        <v>300</v>
      </c>
    </row>
    <row r="99" spans="2:65" s="1" customFormat="1" ht="16.5" customHeight="1" x14ac:dyDescent="0.2">
      <c r="B99" s="32"/>
      <c r="C99" s="128" t="s">
        <v>8</v>
      </c>
      <c r="D99" s="128" t="s">
        <v>149</v>
      </c>
      <c r="E99" s="129" t="s">
        <v>893</v>
      </c>
      <c r="F99" s="130" t="s">
        <v>894</v>
      </c>
      <c r="G99" s="131" t="s">
        <v>795</v>
      </c>
      <c r="H99" s="132">
        <v>34</v>
      </c>
      <c r="I99" s="133"/>
      <c r="J99" s="134">
        <f t="shared" si="1"/>
        <v>0</v>
      </c>
      <c r="K99" s="130" t="s">
        <v>19</v>
      </c>
      <c r="L99" s="32"/>
      <c r="M99" s="135" t="s">
        <v>19</v>
      </c>
      <c r="N99" s="136" t="s">
        <v>47</v>
      </c>
      <c r="P99" s="137">
        <f t="shared" si="2"/>
        <v>0</v>
      </c>
      <c r="Q99" s="137">
        <v>0</v>
      </c>
      <c r="R99" s="137">
        <f t="shared" si="3"/>
        <v>0</v>
      </c>
      <c r="S99" s="137">
        <v>0</v>
      </c>
      <c r="T99" s="137">
        <f t="shared" si="4"/>
        <v>0</v>
      </c>
      <c r="U99" s="322" t="s">
        <v>19</v>
      </c>
      <c r="V99" s="1" t="str">
        <f t="shared" si="0"/>
        <v/>
      </c>
      <c r="AR99" s="139" t="s">
        <v>154</v>
      </c>
      <c r="AT99" s="139" t="s">
        <v>149</v>
      </c>
      <c r="AU99" s="139" t="s">
        <v>82</v>
      </c>
      <c r="AY99" s="17" t="s">
        <v>146</v>
      </c>
      <c r="BE99" s="140">
        <f t="shared" si="5"/>
        <v>0</v>
      </c>
      <c r="BF99" s="140">
        <f t="shared" si="6"/>
        <v>0</v>
      </c>
      <c r="BG99" s="140">
        <f t="shared" si="7"/>
        <v>0</v>
      </c>
      <c r="BH99" s="140">
        <f t="shared" si="8"/>
        <v>0</v>
      </c>
      <c r="BI99" s="140">
        <f t="shared" si="9"/>
        <v>0</v>
      </c>
      <c r="BJ99" s="17" t="s">
        <v>88</v>
      </c>
      <c r="BK99" s="140">
        <f t="shared" si="10"/>
        <v>0</v>
      </c>
      <c r="BL99" s="17" t="s">
        <v>154</v>
      </c>
      <c r="BM99" s="139" t="s">
        <v>314</v>
      </c>
    </row>
    <row r="100" spans="2:65" s="1" customFormat="1" ht="16.5" customHeight="1" x14ac:dyDescent="0.2">
      <c r="B100" s="32"/>
      <c r="C100" s="128" t="s">
        <v>231</v>
      </c>
      <c r="D100" s="128" t="s">
        <v>149</v>
      </c>
      <c r="E100" s="129" t="s">
        <v>895</v>
      </c>
      <c r="F100" s="130" t="s">
        <v>896</v>
      </c>
      <c r="G100" s="131" t="s">
        <v>795</v>
      </c>
      <c r="H100" s="132">
        <v>2</v>
      </c>
      <c r="I100" s="133"/>
      <c r="J100" s="134">
        <f t="shared" si="1"/>
        <v>0</v>
      </c>
      <c r="K100" s="130" t="s">
        <v>19</v>
      </c>
      <c r="L100" s="32"/>
      <c r="M100" s="135" t="s">
        <v>19</v>
      </c>
      <c r="N100" s="136" t="s">
        <v>47</v>
      </c>
      <c r="P100" s="137">
        <f t="shared" si="2"/>
        <v>0</v>
      </c>
      <c r="Q100" s="137">
        <v>0</v>
      </c>
      <c r="R100" s="137">
        <f t="shared" si="3"/>
        <v>0</v>
      </c>
      <c r="S100" s="137">
        <v>0</v>
      </c>
      <c r="T100" s="137">
        <f t="shared" si="4"/>
        <v>0</v>
      </c>
      <c r="U100" s="322" t="s">
        <v>19</v>
      </c>
      <c r="V100" s="1" t="str">
        <f t="shared" si="0"/>
        <v/>
      </c>
      <c r="AR100" s="139" t="s">
        <v>154</v>
      </c>
      <c r="AT100" s="139" t="s">
        <v>149</v>
      </c>
      <c r="AU100" s="139" t="s">
        <v>82</v>
      </c>
      <c r="AY100" s="17" t="s">
        <v>146</v>
      </c>
      <c r="BE100" s="140">
        <f t="shared" si="5"/>
        <v>0</v>
      </c>
      <c r="BF100" s="140">
        <f t="shared" si="6"/>
        <v>0</v>
      </c>
      <c r="BG100" s="140">
        <f t="shared" si="7"/>
        <v>0</v>
      </c>
      <c r="BH100" s="140">
        <f t="shared" si="8"/>
        <v>0</v>
      </c>
      <c r="BI100" s="140">
        <f t="shared" si="9"/>
        <v>0</v>
      </c>
      <c r="BJ100" s="17" t="s">
        <v>88</v>
      </c>
      <c r="BK100" s="140">
        <f t="shared" si="10"/>
        <v>0</v>
      </c>
      <c r="BL100" s="17" t="s">
        <v>154</v>
      </c>
      <c r="BM100" s="139" t="s">
        <v>325</v>
      </c>
    </row>
    <row r="101" spans="2:65" s="1" customFormat="1" ht="16.5" customHeight="1" x14ac:dyDescent="0.2">
      <c r="B101" s="32"/>
      <c r="C101" s="128" t="s">
        <v>238</v>
      </c>
      <c r="D101" s="128" t="s">
        <v>149</v>
      </c>
      <c r="E101" s="129" t="s">
        <v>897</v>
      </c>
      <c r="F101" s="130" t="s">
        <v>898</v>
      </c>
      <c r="G101" s="131" t="s">
        <v>795</v>
      </c>
      <c r="H101" s="132">
        <v>6</v>
      </c>
      <c r="I101" s="133"/>
      <c r="J101" s="134">
        <f t="shared" si="1"/>
        <v>0</v>
      </c>
      <c r="K101" s="130" t="s">
        <v>19</v>
      </c>
      <c r="L101" s="32"/>
      <c r="M101" s="135" t="s">
        <v>19</v>
      </c>
      <c r="N101" s="136" t="s">
        <v>47</v>
      </c>
      <c r="P101" s="137">
        <f t="shared" si="2"/>
        <v>0</v>
      </c>
      <c r="Q101" s="137">
        <v>0</v>
      </c>
      <c r="R101" s="137">
        <f t="shared" si="3"/>
        <v>0</v>
      </c>
      <c r="S101" s="137">
        <v>0</v>
      </c>
      <c r="T101" s="137">
        <f t="shared" si="4"/>
        <v>0</v>
      </c>
      <c r="U101" s="322" t="s">
        <v>19</v>
      </c>
      <c r="V101" s="1" t="str">
        <f t="shared" si="0"/>
        <v/>
      </c>
      <c r="AR101" s="139" t="s">
        <v>154</v>
      </c>
      <c r="AT101" s="139" t="s">
        <v>149</v>
      </c>
      <c r="AU101" s="139" t="s">
        <v>82</v>
      </c>
      <c r="AY101" s="17" t="s">
        <v>146</v>
      </c>
      <c r="BE101" s="140">
        <f t="shared" si="5"/>
        <v>0</v>
      </c>
      <c r="BF101" s="140">
        <f t="shared" si="6"/>
        <v>0</v>
      </c>
      <c r="BG101" s="140">
        <f t="shared" si="7"/>
        <v>0</v>
      </c>
      <c r="BH101" s="140">
        <f t="shared" si="8"/>
        <v>0</v>
      </c>
      <c r="BI101" s="140">
        <f t="shared" si="9"/>
        <v>0</v>
      </c>
      <c r="BJ101" s="17" t="s">
        <v>88</v>
      </c>
      <c r="BK101" s="140">
        <f t="shared" si="10"/>
        <v>0</v>
      </c>
      <c r="BL101" s="17" t="s">
        <v>154</v>
      </c>
      <c r="BM101" s="139" t="s">
        <v>336</v>
      </c>
    </row>
    <row r="102" spans="2:65" s="1" customFormat="1" ht="16.5" customHeight="1" x14ac:dyDescent="0.2">
      <c r="B102" s="32"/>
      <c r="C102" s="128" t="s">
        <v>243</v>
      </c>
      <c r="D102" s="128" t="s">
        <v>149</v>
      </c>
      <c r="E102" s="129" t="s">
        <v>899</v>
      </c>
      <c r="F102" s="130" t="s">
        <v>900</v>
      </c>
      <c r="G102" s="131" t="s">
        <v>795</v>
      </c>
      <c r="H102" s="132">
        <v>1</v>
      </c>
      <c r="I102" s="133"/>
      <c r="J102" s="134">
        <f t="shared" si="1"/>
        <v>0</v>
      </c>
      <c r="K102" s="130" t="s">
        <v>19</v>
      </c>
      <c r="L102" s="32"/>
      <c r="M102" s="135" t="s">
        <v>19</v>
      </c>
      <c r="N102" s="136" t="s">
        <v>47</v>
      </c>
      <c r="P102" s="137">
        <f t="shared" si="2"/>
        <v>0</v>
      </c>
      <c r="Q102" s="137">
        <v>0</v>
      </c>
      <c r="R102" s="137">
        <f t="shared" si="3"/>
        <v>0</v>
      </c>
      <c r="S102" s="137">
        <v>0</v>
      </c>
      <c r="T102" s="137">
        <f t="shared" si="4"/>
        <v>0</v>
      </c>
      <c r="U102" s="322" t="s">
        <v>19</v>
      </c>
      <c r="V102" s="1" t="str">
        <f t="shared" si="0"/>
        <v/>
      </c>
      <c r="AR102" s="139" t="s">
        <v>154</v>
      </c>
      <c r="AT102" s="139" t="s">
        <v>149</v>
      </c>
      <c r="AU102" s="139" t="s">
        <v>82</v>
      </c>
      <c r="AY102" s="17" t="s">
        <v>146</v>
      </c>
      <c r="BE102" s="140">
        <f t="shared" si="5"/>
        <v>0</v>
      </c>
      <c r="BF102" s="140">
        <f t="shared" si="6"/>
        <v>0</v>
      </c>
      <c r="BG102" s="140">
        <f t="shared" si="7"/>
        <v>0</v>
      </c>
      <c r="BH102" s="140">
        <f t="shared" si="8"/>
        <v>0</v>
      </c>
      <c r="BI102" s="140">
        <f t="shared" si="9"/>
        <v>0</v>
      </c>
      <c r="BJ102" s="17" t="s">
        <v>88</v>
      </c>
      <c r="BK102" s="140">
        <f t="shared" si="10"/>
        <v>0</v>
      </c>
      <c r="BL102" s="17" t="s">
        <v>154</v>
      </c>
      <c r="BM102" s="139" t="s">
        <v>348</v>
      </c>
    </row>
    <row r="103" spans="2:65" s="1" customFormat="1" ht="16.5" customHeight="1" x14ac:dyDescent="0.2">
      <c r="B103" s="32"/>
      <c r="C103" s="128" t="s">
        <v>247</v>
      </c>
      <c r="D103" s="128" t="s">
        <v>149</v>
      </c>
      <c r="E103" s="129" t="s">
        <v>901</v>
      </c>
      <c r="F103" s="130" t="s">
        <v>902</v>
      </c>
      <c r="G103" s="131" t="s">
        <v>795</v>
      </c>
      <c r="H103" s="132">
        <v>2</v>
      </c>
      <c r="I103" s="133"/>
      <c r="J103" s="134">
        <f t="shared" si="1"/>
        <v>0</v>
      </c>
      <c r="K103" s="130" t="s">
        <v>19</v>
      </c>
      <c r="L103" s="32"/>
      <c r="M103" s="135" t="s">
        <v>19</v>
      </c>
      <c r="N103" s="136" t="s">
        <v>47</v>
      </c>
      <c r="P103" s="137">
        <f t="shared" si="2"/>
        <v>0</v>
      </c>
      <c r="Q103" s="137">
        <v>0</v>
      </c>
      <c r="R103" s="137">
        <f t="shared" si="3"/>
        <v>0</v>
      </c>
      <c r="S103" s="137">
        <v>0</v>
      </c>
      <c r="T103" s="137">
        <f t="shared" si="4"/>
        <v>0</v>
      </c>
      <c r="U103" s="322" t="s">
        <v>187</v>
      </c>
      <c r="V103" s="1">
        <f t="shared" si="0"/>
        <v>0</v>
      </c>
      <c r="AR103" s="139" t="s">
        <v>154</v>
      </c>
      <c r="AT103" s="139" t="s">
        <v>149</v>
      </c>
      <c r="AU103" s="139" t="s">
        <v>82</v>
      </c>
      <c r="AY103" s="17" t="s">
        <v>146</v>
      </c>
      <c r="BE103" s="140">
        <f t="shared" si="5"/>
        <v>0</v>
      </c>
      <c r="BF103" s="140">
        <f t="shared" si="6"/>
        <v>0</v>
      </c>
      <c r="BG103" s="140">
        <f t="shared" si="7"/>
        <v>0</v>
      </c>
      <c r="BH103" s="140">
        <f t="shared" si="8"/>
        <v>0</v>
      </c>
      <c r="BI103" s="140">
        <f t="shared" si="9"/>
        <v>0</v>
      </c>
      <c r="BJ103" s="17" t="s">
        <v>88</v>
      </c>
      <c r="BK103" s="140">
        <f t="shared" si="10"/>
        <v>0</v>
      </c>
      <c r="BL103" s="17" t="s">
        <v>154</v>
      </c>
      <c r="BM103" s="139" t="s">
        <v>360</v>
      </c>
    </row>
    <row r="104" spans="2:65" s="1" customFormat="1" ht="16.5" customHeight="1" x14ac:dyDescent="0.2">
      <c r="B104" s="32"/>
      <c r="C104" s="128" t="s">
        <v>253</v>
      </c>
      <c r="D104" s="128" t="s">
        <v>149</v>
      </c>
      <c r="E104" s="129" t="s">
        <v>903</v>
      </c>
      <c r="F104" s="130" t="s">
        <v>904</v>
      </c>
      <c r="G104" s="131" t="s">
        <v>905</v>
      </c>
      <c r="H104" s="132">
        <v>5</v>
      </c>
      <c r="I104" s="133"/>
      <c r="J104" s="134">
        <f t="shared" si="1"/>
        <v>0</v>
      </c>
      <c r="K104" s="130" t="s">
        <v>19</v>
      </c>
      <c r="L104" s="32"/>
      <c r="M104" s="135" t="s">
        <v>19</v>
      </c>
      <c r="N104" s="136" t="s">
        <v>47</v>
      </c>
      <c r="P104" s="137">
        <f t="shared" si="2"/>
        <v>0</v>
      </c>
      <c r="Q104" s="137">
        <v>0</v>
      </c>
      <c r="R104" s="137">
        <f t="shared" si="3"/>
        <v>0</v>
      </c>
      <c r="S104" s="137">
        <v>0</v>
      </c>
      <c r="T104" s="137">
        <f t="shared" si="4"/>
        <v>0</v>
      </c>
      <c r="U104" s="322" t="s">
        <v>19</v>
      </c>
      <c r="V104" s="1" t="str">
        <f t="shared" si="0"/>
        <v/>
      </c>
      <c r="AR104" s="139" t="s">
        <v>154</v>
      </c>
      <c r="AT104" s="139" t="s">
        <v>149</v>
      </c>
      <c r="AU104" s="139" t="s">
        <v>82</v>
      </c>
      <c r="AY104" s="17" t="s">
        <v>146</v>
      </c>
      <c r="BE104" s="140">
        <f t="shared" si="5"/>
        <v>0</v>
      </c>
      <c r="BF104" s="140">
        <f t="shared" si="6"/>
        <v>0</v>
      </c>
      <c r="BG104" s="140">
        <f t="shared" si="7"/>
        <v>0</v>
      </c>
      <c r="BH104" s="140">
        <f t="shared" si="8"/>
        <v>0</v>
      </c>
      <c r="BI104" s="140">
        <f t="shared" si="9"/>
        <v>0</v>
      </c>
      <c r="BJ104" s="17" t="s">
        <v>88</v>
      </c>
      <c r="BK104" s="140">
        <f t="shared" si="10"/>
        <v>0</v>
      </c>
      <c r="BL104" s="17" t="s">
        <v>154</v>
      </c>
      <c r="BM104" s="139" t="s">
        <v>375</v>
      </c>
    </row>
    <row r="105" spans="2:65" s="1" customFormat="1" ht="16.5" customHeight="1" x14ac:dyDescent="0.2">
      <c r="B105" s="32"/>
      <c r="C105" s="128" t="s">
        <v>261</v>
      </c>
      <c r="D105" s="128" t="s">
        <v>149</v>
      </c>
      <c r="E105" s="129" t="s">
        <v>906</v>
      </c>
      <c r="F105" s="130" t="s">
        <v>907</v>
      </c>
      <c r="G105" s="131" t="s">
        <v>795</v>
      </c>
      <c r="H105" s="132">
        <v>1</v>
      </c>
      <c r="I105" s="133"/>
      <c r="J105" s="134">
        <f t="shared" si="1"/>
        <v>0</v>
      </c>
      <c r="K105" s="130" t="s">
        <v>19</v>
      </c>
      <c r="L105" s="32"/>
      <c r="M105" s="135" t="s">
        <v>19</v>
      </c>
      <c r="N105" s="136" t="s">
        <v>47</v>
      </c>
      <c r="P105" s="137">
        <f t="shared" si="2"/>
        <v>0</v>
      </c>
      <c r="Q105" s="137">
        <v>0</v>
      </c>
      <c r="R105" s="137">
        <f t="shared" si="3"/>
        <v>0</v>
      </c>
      <c r="S105" s="137">
        <v>0</v>
      </c>
      <c r="T105" s="137">
        <f t="shared" si="4"/>
        <v>0</v>
      </c>
      <c r="U105" s="322" t="s">
        <v>19</v>
      </c>
      <c r="V105" s="1" t="str">
        <f t="shared" si="0"/>
        <v/>
      </c>
      <c r="AR105" s="139" t="s">
        <v>154</v>
      </c>
      <c r="AT105" s="139" t="s">
        <v>149</v>
      </c>
      <c r="AU105" s="139" t="s">
        <v>82</v>
      </c>
      <c r="AY105" s="17" t="s">
        <v>146</v>
      </c>
      <c r="BE105" s="140">
        <f t="shared" si="5"/>
        <v>0</v>
      </c>
      <c r="BF105" s="140">
        <f t="shared" si="6"/>
        <v>0</v>
      </c>
      <c r="BG105" s="140">
        <f t="shared" si="7"/>
        <v>0</v>
      </c>
      <c r="BH105" s="140">
        <f t="shared" si="8"/>
        <v>0</v>
      </c>
      <c r="BI105" s="140">
        <f t="shared" si="9"/>
        <v>0</v>
      </c>
      <c r="BJ105" s="17" t="s">
        <v>88</v>
      </c>
      <c r="BK105" s="140">
        <f t="shared" si="10"/>
        <v>0</v>
      </c>
      <c r="BL105" s="17" t="s">
        <v>154</v>
      </c>
      <c r="BM105" s="139" t="s">
        <v>388</v>
      </c>
    </row>
    <row r="106" spans="2:65" s="1" customFormat="1" ht="16.5" customHeight="1" x14ac:dyDescent="0.2">
      <c r="B106" s="32"/>
      <c r="C106" s="128" t="s">
        <v>270</v>
      </c>
      <c r="D106" s="128" t="s">
        <v>149</v>
      </c>
      <c r="E106" s="129" t="s">
        <v>908</v>
      </c>
      <c r="F106" s="130" t="s">
        <v>909</v>
      </c>
      <c r="G106" s="131" t="s">
        <v>163</v>
      </c>
      <c r="H106" s="132">
        <v>16</v>
      </c>
      <c r="I106" s="133"/>
      <c r="J106" s="134">
        <f t="shared" si="1"/>
        <v>0</v>
      </c>
      <c r="K106" s="130" t="s">
        <v>19</v>
      </c>
      <c r="L106" s="32"/>
      <c r="M106" s="135" t="s">
        <v>19</v>
      </c>
      <c r="N106" s="136" t="s">
        <v>47</v>
      </c>
      <c r="P106" s="137">
        <f t="shared" si="2"/>
        <v>0</v>
      </c>
      <c r="Q106" s="137">
        <v>0</v>
      </c>
      <c r="R106" s="137">
        <f t="shared" si="3"/>
        <v>0</v>
      </c>
      <c r="S106" s="137">
        <v>0</v>
      </c>
      <c r="T106" s="137">
        <f t="shared" si="4"/>
        <v>0</v>
      </c>
      <c r="U106" s="322" t="s">
        <v>19</v>
      </c>
      <c r="V106" s="1" t="str">
        <f t="shared" si="0"/>
        <v/>
      </c>
      <c r="AR106" s="139" t="s">
        <v>154</v>
      </c>
      <c r="AT106" s="139" t="s">
        <v>149</v>
      </c>
      <c r="AU106" s="139" t="s">
        <v>82</v>
      </c>
      <c r="AY106" s="17" t="s">
        <v>146</v>
      </c>
      <c r="BE106" s="140">
        <f t="shared" si="5"/>
        <v>0</v>
      </c>
      <c r="BF106" s="140">
        <f t="shared" si="6"/>
        <v>0</v>
      </c>
      <c r="BG106" s="140">
        <f t="shared" si="7"/>
        <v>0</v>
      </c>
      <c r="BH106" s="140">
        <f t="shared" si="8"/>
        <v>0</v>
      </c>
      <c r="BI106" s="140">
        <f t="shared" si="9"/>
        <v>0</v>
      </c>
      <c r="BJ106" s="17" t="s">
        <v>88</v>
      </c>
      <c r="BK106" s="140">
        <f t="shared" si="10"/>
        <v>0</v>
      </c>
      <c r="BL106" s="17" t="s">
        <v>154</v>
      </c>
      <c r="BM106" s="139" t="s">
        <v>399</v>
      </c>
    </row>
    <row r="107" spans="2:65" s="1" customFormat="1" ht="16.5" customHeight="1" x14ac:dyDescent="0.2">
      <c r="B107" s="32"/>
      <c r="C107" s="128" t="s">
        <v>277</v>
      </c>
      <c r="D107" s="128" t="s">
        <v>149</v>
      </c>
      <c r="E107" s="129" t="s">
        <v>910</v>
      </c>
      <c r="F107" s="130" t="s">
        <v>911</v>
      </c>
      <c r="G107" s="131" t="s">
        <v>163</v>
      </c>
      <c r="H107" s="132">
        <v>218</v>
      </c>
      <c r="I107" s="133"/>
      <c r="J107" s="134">
        <f t="shared" si="1"/>
        <v>0</v>
      </c>
      <c r="K107" s="130" t="s">
        <v>19</v>
      </c>
      <c r="L107" s="32"/>
      <c r="M107" s="135" t="s">
        <v>19</v>
      </c>
      <c r="N107" s="136" t="s">
        <v>47</v>
      </c>
      <c r="P107" s="137">
        <f t="shared" si="2"/>
        <v>0</v>
      </c>
      <c r="Q107" s="137">
        <v>0</v>
      </c>
      <c r="R107" s="137">
        <f t="shared" si="3"/>
        <v>0</v>
      </c>
      <c r="S107" s="137">
        <v>0</v>
      </c>
      <c r="T107" s="137">
        <f t="shared" si="4"/>
        <v>0</v>
      </c>
      <c r="U107" s="322" t="s">
        <v>19</v>
      </c>
      <c r="V107" s="1" t="str">
        <f t="shared" si="0"/>
        <v/>
      </c>
      <c r="AR107" s="139" t="s">
        <v>154</v>
      </c>
      <c r="AT107" s="139" t="s">
        <v>149</v>
      </c>
      <c r="AU107" s="139" t="s">
        <v>82</v>
      </c>
      <c r="AY107" s="17" t="s">
        <v>146</v>
      </c>
      <c r="BE107" s="140">
        <f t="shared" si="5"/>
        <v>0</v>
      </c>
      <c r="BF107" s="140">
        <f t="shared" si="6"/>
        <v>0</v>
      </c>
      <c r="BG107" s="140">
        <f t="shared" si="7"/>
        <v>0</v>
      </c>
      <c r="BH107" s="140">
        <f t="shared" si="8"/>
        <v>0</v>
      </c>
      <c r="BI107" s="140">
        <f t="shared" si="9"/>
        <v>0</v>
      </c>
      <c r="BJ107" s="17" t="s">
        <v>88</v>
      </c>
      <c r="BK107" s="140">
        <f t="shared" si="10"/>
        <v>0</v>
      </c>
      <c r="BL107" s="17" t="s">
        <v>154</v>
      </c>
      <c r="BM107" s="139" t="s">
        <v>412</v>
      </c>
    </row>
    <row r="108" spans="2:65" s="1" customFormat="1" ht="16.5" customHeight="1" x14ac:dyDescent="0.2">
      <c r="B108" s="32"/>
      <c r="C108" s="128" t="s">
        <v>7</v>
      </c>
      <c r="D108" s="128" t="s">
        <v>149</v>
      </c>
      <c r="E108" s="129" t="s">
        <v>912</v>
      </c>
      <c r="F108" s="130" t="s">
        <v>913</v>
      </c>
      <c r="G108" s="131" t="s">
        <v>163</v>
      </c>
      <c r="H108" s="132">
        <v>225</v>
      </c>
      <c r="I108" s="133"/>
      <c r="J108" s="134">
        <f t="shared" si="1"/>
        <v>0</v>
      </c>
      <c r="K108" s="130" t="s">
        <v>19</v>
      </c>
      <c r="L108" s="32"/>
      <c r="M108" s="135" t="s">
        <v>19</v>
      </c>
      <c r="N108" s="136" t="s">
        <v>47</v>
      </c>
      <c r="P108" s="137">
        <f t="shared" si="2"/>
        <v>0</v>
      </c>
      <c r="Q108" s="137">
        <v>0</v>
      </c>
      <c r="R108" s="137">
        <f t="shared" si="3"/>
        <v>0</v>
      </c>
      <c r="S108" s="137">
        <v>0</v>
      </c>
      <c r="T108" s="137">
        <f t="shared" si="4"/>
        <v>0</v>
      </c>
      <c r="U108" s="322" t="s">
        <v>19</v>
      </c>
      <c r="V108" s="1" t="str">
        <f t="shared" si="0"/>
        <v/>
      </c>
      <c r="AR108" s="139" t="s">
        <v>154</v>
      </c>
      <c r="AT108" s="139" t="s">
        <v>149</v>
      </c>
      <c r="AU108" s="139" t="s">
        <v>82</v>
      </c>
      <c r="AY108" s="17" t="s">
        <v>146</v>
      </c>
      <c r="BE108" s="140">
        <f t="shared" si="5"/>
        <v>0</v>
      </c>
      <c r="BF108" s="140">
        <f t="shared" si="6"/>
        <v>0</v>
      </c>
      <c r="BG108" s="140">
        <f t="shared" si="7"/>
        <v>0</v>
      </c>
      <c r="BH108" s="140">
        <f t="shared" si="8"/>
        <v>0</v>
      </c>
      <c r="BI108" s="140">
        <f t="shared" si="9"/>
        <v>0</v>
      </c>
      <c r="BJ108" s="17" t="s">
        <v>88</v>
      </c>
      <c r="BK108" s="140">
        <f t="shared" si="10"/>
        <v>0</v>
      </c>
      <c r="BL108" s="17" t="s">
        <v>154</v>
      </c>
      <c r="BM108" s="139" t="s">
        <v>425</v>
      </c>
    </row>
    <row r="109" spans="2:65" s="1" customFormat="1" ht="16.5" customHeight="1" x14ac:dyDescent="0.2">
      <c r="B109" s="32"/>
      <c r="C109" s="128" t="s">
        <v>300</v>
      </c>
      <c r="D109" s="128" t="s">
        <v>149</v>
      </c>
      <c r="E109" s="129" t="s">
        <v>914</v>
      </c>
      <c r="F109" s="130" t="s">
        <v>915</v>
      </c>
      <c r="G109" s="131" t="s">
        <v>163</v>
      </c>
      <c r="H109" s="132">
        <v>48</v>
      </c>
      <c r="I109" s="133"/>
      <c r="J109" s="134">
        <f t="shared" si="1"/>
        <v>0</v>
      </c>
      <c r="K109" s="130" t="s">
        <v>19</v>
      </c>
      <c r="L109" s="32"/>
      <c r="M109" s="135" t="s">
        <v>19</v>
      </c>
      <c r="N109" s="136" t="s">
        <v>47</v>
      </c>
      <c r="P109" s="137">
        <f t="shared" si="2"/>
        <v>0</v>
      </c>
      <c r="Q109" s="137">
        <v>0</v>
      </c>
      <c r="R109" s="137">
        <f t="shared" si="3"/>
        <v>0</v>
      </c>
      <c r="S109" s="137">
        <v>0</v>
      </c>
      <c r="T109" s="137">
        <f t="shared" si="4"/>
        <v>0</v>
      </c>
      <c r="U109" s="322" t="s">
        <v>19</v>
      </c>
      <c r="V109" s="1" t="str">
        <f t="shared" si="0"/>
        <v/>
      </c>
      <c r="AR109" s="139" t="s">
        <v>154</v>
      </c>
      <c r="AT109" s="139" t="s">
        <v>149</v>
      </c>
      <c r="AU109" s="139" t="s">
        <v>82</v>
      </c>
      <c r="AY109" s="17" t="s">
        <v>146</v>
      </c>
      <c r="BE109" s="140">
        <f t="shared" si="5"/>
        <v>0</v>
      </c>
      <c r="BF109" s="140">
        <f t="shared" si="6"/>
        <v>0</v>
      </c>
      <c r="BG109" s="140">
        <f t="shared" si="7"/>
        <v>0</v>
      </c>
      <c r="BH109" s="140">
        <f t="shared" si="8"/>
        <v>0</v>
      </c>
      <c r="BI109" s="140">
        <f t="shared" si="9"/>
        <v>0</v>
      </c>
      <c r="BJ109" s="17" t="s">
        <v>88</v>
      </c>
      <c r="BK109" s="140">
        <f t="shared" si="10"/>
        <v>0</v>
      </c>
      <c r="BL109" s="17" t="s">
        <v>154</v>
      </c>
      <c r="BM109" s="139" t="s">
        <v>436</v>
      </c>
    </row>
    <row r="110" spans="2:65" s="1" customFormat="1" ht="16.5" customHeight="1" x14ac:dyDescent="0.2">
      <c r="B110" s="32"/>
      <c r="C110" s="128" t="s">
        <v>308</v>
      </c>
      <c r="D110" s="128" t="s">
        <v>149</v>
      </c>
      <c r="E110" s="129" t="s">
        <v>916</v>
      </c>
      <c r="F110" s="130" t="s">
        <v>917</v>
      </c>
      <c r="G110" s="131" t="s">
        <v>163</v>
      </c>
      <c r="H110" s="132">
        <v>12</v>
      </c>
      <c r="I110" s="133"/>
      <c r="J110" s="134">
        <f t="shared" si="1"/>
        <v>0</v>
      </c>
      <c r="K110" s="130" t="s">
        <v>19</v>
      </c>
      <c r="L110" s="32"/>
      <c r="M110" s="135" t="s">
        <v>19</v>
      </c>
      <c r="N110" s="136" t="s">
        <v>47</v>
      </c>
      <c r="P110" s="137">
        <f t="shared" si="2"/>
        <v>0</v>
      </c>
      <c r="Q110" s="137">
        <v>0</v>
      </c>
      <c r="R110" s="137">
        <f t="shared" si="3"/>
        <v>0</v>
      </c>
      <c r="S110" s="137">
        <v>0</v>
      </c>
      <c r="T110" s="137">
        <f t="shared" si="4"/>
        <v>0</v>
      </c>
      <c r="U110" s="322" t="s">
        <v>19</v>
      </c>
      <c r="V110" s="1" t="str">
        <f t="shared" si="0"/>
        <v/>
      </c>
      <c r="AR110" s="139" t="s">
        <v>154</v>
      </c>
      <c r="AT110" s="139" t="s">
        <v>149</v>
      </c>
      <c r="AU110" s="139" t="s">
        <v>82</v>
      </c>
      <c r="AY110" s="17" t="s">
        <v>146</v>
      </c>
      <c r="BE110" s="140">
        <f t="shared" si="5"/>
        <v>0</v>
      </c>
      <c r="BF110" s="140">
        <f t="shared" si="6"/>
        <v>0</v>
      </c>
      <c r="BG110" s="140">
        <f t="shared" si="7"/>
        <v>0</v>
      </c>
      <c r="BH110" s="140">
        <f t="shared" si="8"/>
        <v>0</v>
      </c>
      <c r="BI110" s="140">
        <f t="shared" si="9"/>
        <v>0</v>
      </c>
      <c r="BJ110" s="17" t="s">
        <v>88</v>
      </c>
      <c r="BK110" s="140">
        <f t="shared" si="10"/>
        <v>0</v>
      </c>
      <c r="BL110" s="17" t="s">
        <v>154</v>
      </c>
      <c r="BM110" s="139" t="s">
        <v>449</v>
      </c>
    </row>
    <row r="111" spans="2:65" s="1" customFormat="1" ht="16.5" customHeight="1" x14ac:dyDescent="0.2">
      <c r="B111" s="32"/>
      <c r="C111" s="128" t="s">
        <v>314</v>
      </c>
      <c r="D111" s="128" t="s">
        <v>149</v>
      </c>
      <c r="E111" s="129" t="s">
        <v>918</v>
      </c>
      <c r="F111" s="130" t="s">
        <v>919</v>
      </c>
      <c r="G111" s="131" t="s">
        <v>163</v>
      </c>
      <c r="H111" s="132">
        <v>15</v>
      </c>
      <c r="I111" s="133"/>
      <c r="J111" s="134">
        <f t="shared" si="1"/>
        <v>0</v>
      </c>
      <c r="K111" s="130" t="s">
        <v>19</v>
      </c>
      <c r="L111" s="32"/>
      <c r="M111" s="135" t="s">
        <v>19</v>
      </c>
      <c r="N111" s="136" t="s">
        <v>47</v>
      </c>
      <c r="P111" s="137">
        <f t="shared" si="2"/>
        <v>0</v>
      </c>
      <c r="Q111" s="137">
        <v>0</v>
      </c>
      <c r="R111" s="137">
        <f t="shared" si="3"/>
        <v>0</v>
      </c>
      <c r="S111" s="137">
        <v>0</v>
      </c>
      <c r="T111" s="137">
        <f t="shared" si="4"/>
        <v>0</v>
      </c>
      <c r="U111" s="322" t="s">
        <v>19</v>
      </c>
      <c r="V111" s="1" t="str">
        <f t="shared" si="0"/>
        <v/>
      </c>
      <c r="AR111" s="139" t="s">
        <v>154</v>
      </c>
      <c r="AT111" s="139" t="s">
        <v>149</v>
      </c>
      <c r="AU111" s="139" t="s">
        <v>82</v>
      </c>
      <c r="AY111" s="17" t="s">
        <v>146</v>
      </c>
      <c r="BE111" s="140">
        <f t="shared" si="5"/>
        <v>0</v>
      </c>
      <c r="BF111" s="140">
        <f t="shared" si="6"/>
        <v>0</v>
      </c>
      <c r="BG111" s="140">
        <f t="shared" si="7"/>
        <v>0</v>
      </c>
      <c r="BH111" s="140">
        <f t="shared" si="8"/>
        <v>0</v>
      </c>
      <c r="BI111" s="140">
        <f t="shared" si="9"/>
        <v>0</v>
      </c>
      <c r="BJ111" s="17" t="s">
        <v>88</v>
      </c>
      <c r="BK111" s="140">
        <f t="shared" si="10"/>
        <v>0</v>
      </c>
      <c r="BL111" s="17" t="s">
        <v>154</v>
      </c>
      <c r="BM111" s="139" t="s">
        <v>460</v>
      </c>
    </row>
    <row r="112" spans="2:65" s="1" customFormat="1" ht="16.5" customHeight="1" x14ac:dyDescent="0.2">
      <c r="B112" s="32"/>
      <c r="C112" s="128" t="s">
        <v>320</v>
      </c>
      <c r="D112" s="128" t="s">
        <v>149</v>
      </c>
      <c r="E112" s="129" t="s">
        <v>920</v>
      </c>
      <c r="F112" s="130" t="s">
        <v>921</v>
      </c>
      <c r="G112" s="131" t="s">
        <v>163</v>
      </c>
      <c r="H112" s="132">
        <v>15</v>
      </c>
      <c r="I112" s="133"/>
      <c r="J112" s="134">
        <f t="shared" si="1"/>
        <v>0</v>
      </c>
      <c r="K112" s="130" t="s">
        <v>19</v>
      </c>
      <c r="L112" s="32"/>
      <c r="M112" s="135" t="s">
        <v>19</v>
      </c>
      <c r="N112" s="136" t="s">
        <v>47</v>
      </c>
      <c r="P112" s="137">
        <f t="shared" si="2"/>
        <v>0</v>
      </c>
      <c r="Q112" s="137">
        <v>0</v>
      </c>
      <c r="R112" s="137">
        <f t="shared" si="3"/>
        <v>0</v>
      </c>
      <c r="S112" s="137">
        <v>0</v>
      </c>
      <c r="T112" s="137">
        <f t="shared" si="4"/>
        <v>0</v>
      </c>
      <c r="U112" s="322" t="s">
        <v>19</v>
      </c>
      <c r="V112" s="1" t="str">
        <f t="shared" si="0"/>
        <v/>
      </c>
      <c r="AR112" s="139" t="s">
        <v>154</v>
      </c>
      <c r="AT112" s="139" t="s">
        <v>149</v>
      </c>
      <c r="AU112" s="139" t="s">
        <v>82</v>
      </c>
      <c r="AY112" s="17" t="s">
        <v>146</v>
      </c>
      <c r="BE112" s="140">
        <f t="shared" si="5"/>
        <v>0</v>
      </c>
      <c r="BF112" s="140">
        <f t="shared" si="6"/>
        <v>0</v>
      </c>
      <c r="BG112" s="140">
        <f t="shared" si="7"/>
        <v>0</v>
      </c>
      <c r="BH112" s="140">
        <f t="shared" si="8"/>
        <v>0</v>
      </c>
      <c r="BI112" s="140">
        <f t="shared" si="9"/>
        <v>0</v>
      </c>
      <c r="BJ112" s="17" t="s">
        <v>88</v>
      </c>
      <c r="BK112" s="140">
        <f t="shared" si="10"/>
        <v>0</v>
      </c>
      <c r="BL112" s="17" t="s">
        <v>154</v>
      </c>
      <c r="BM112" s="139" t="s">
        <v>471</v>
      </c>
    </row>
    <row r="113" spans="2:65" s="1" customFormat="1" ht="16.5" customHeight="1" x14ac:dyDescent="0.2">
      <c r="B113" s="32"/>
      <c r="C113" s="128" t="s">
        <v>325</v>
      </c>
      <c r="D113" s="128" t="s">
        <v>149</v>
      </c>
      <c r="E113" s="129" t="s">
        <v>922</v>
      </c>
      <c r="F113" s="130" t="s">
        <v>923</v>
      </c>
      <c r="G113" s="131" t="s">
        <v>795</v>
      </c>
      <c r="H113" s="132">
        <v>1</v>
      </c>
      <c r="I113" s="133"/>
      <c r="J113" s="134">
        <f t="shared" si="1"/>
        <v>0</v>
      </c>
      <c r="K113" s="130" t="s">
        <v>19</v>
      </c>
      <c r="L113" s="32"/>
      <c r="M113" s="135" t="s">
        <v>19</v>
      </c>
      <c r="N113" s="136" t="s">
        <v>47</v>
      </c>
      <c r="P113" s="137">
        <f t="shared" si="2"/>
        <v>0</v>
      </c>
      <c r="Q113" s="137">
        <v>0</v>
      </c>
      <c r="R113" s="137">
        <f t="shared" si="3"/>
        <v>0</v>
      </c>
      <c r="S113" s="137">
        <v>0</v>
      </c>
      <c r="T113" s="137">
        <f t="shared" si="4"/>
        <v>0</v>
      </c>
      <c r="U113" s="322" t="s">
        <v>19</v>
      </c>
      <c r="V113" s="1" t="str">
        <f t="shared" si="0"/>
        <v/>
      </c>
      <c r="AR113" s="139" t="s">
        <v>154</v>
      </c>
      <c r="AT113" s="139" t="s">
        <v>149</v>
      </c>
      <c r="AU113" s="139" t="s">
        <v>82</v>
      </c>
      <c r="AY113" s="17" t="s">
        <v>146</v>
      </c>
      <c r="BE113" s="140">
        <f t="shared" si="5"/>
        <v>0</v>
      </c>
      <c r="BF113" s="140">
        <f t="shared" si="6"/>
        <v>0</v>
      </c>
      <c r="BG113" s="140">
        <f t="shared" si="7"/>
        <v>0</v>
      </c>
      <c r="BH113" s="140">
        <f t="shared" si="8"/>
        <v>0</v>
      </c>
      <c r="BI113" s="140">
        <f t="shared" si="9"/>
        <v>0</v>
      </c>
      <c r="BJ113" s="17" t="s">
        <v>88</v>
      </c>
      <c r="BK113" s="140">
        <f t="shared" si="10"/>
        <v>0</v>
      </c>
      <c r="BL113" s="17" t="s">
        <v>154</v>
      </c>
      <c r="BM113" s="139" t="s">
        <v>480</v>
      </c>
    </row>
    <row r="114" spans="2:65" s="1" customFormat="1" ht="16.5" customHeight="1" x14ac:dyDescent="0.2">
      <c r="B114" s="32"/>
      <c r="C114" s="128" t="s">
        <v>332</v>
      </c>
      <c r="D114" s="128" t="s">
        <v>149</v>
      </c>
      <c r="E114" s="129" t="s">
        <v>924</v>
      </c>
      <c r="F114" s="130" t="s">
        <v>925</v>
      </c>
      <c r="G114" s="131" t="s">
        <v>795</v>
      </c>
      <c r="H114" s="132">
        <v>136</v>
      </c>
      <c r="I114" s="133"/>
      <c r="J114" s="134">
        <f t="shared" si="1"/>
        <v>0</v>
      </c>
      <c r="K114" s="130" t="s">
        <v>19</v>
      </c>
      <c r="L114" s="32"/>
      <c r="M114" s="135" t="s">
        <v>19</v>
      </c>
      <c r="N114" s="136" t="s">
        <v>47</v>
      </c>
      <c r="P114" s="137">
        <f t="shared" si="2"/>
        <v>0</v>
      </c>
      <c r="Q114" s="137">
        <v>0</v>
      </c>
      <c r="R114" s="137">
        <f t="shared" si="3"/>
        <v>0</v>
      </c>
      <c r="S114" s="137">
        <v>0</v>
      </c>
      <c r="T114" s="137">
        <f t="shared" si="4"/>
        <v>0</v>
      </c>
      <c r="U114" s="322" t="s">
        <v>19</v>
      </c>
      <c r="V114" s="1" t="str">
        <f t="shared" si="0"/>
        <v/>
      </c>
      <c r="AR114" s="139" t="s">
        <v>154</v>
      </c>
      <c r="AT114" s="139" t="s">
        <v>149</v>
      </c>
      <c r="AU114" s="139" t="s">
        <v>82</v>
      </c>
      <c r="AY114" s="17" t="s">
        <v>146</v>
      </c>
      <c r="BE114" s="140">
        <f t="shared" si="5"/>
        <v>0</v>
      </c>
      <c r="BF114" s="140">
        <f t="shared" si="6"/>
        <v>0</v>
      </c>
      <c r="BG114" s="140">
        <f t="shared" si="7"/>
        <v>0</v>
      </c>
      <c r="BH114" s="140">
        <f t="shared" si="8"/>
        <v>0</v>
      </c>
      <c r="BI114" s="140">
        <f t="shared" si="9"/>
        <v>0</v>
      </c>
      <c r="BJ114" s="17" t="s">
        <v>88</v>
      </c>
      <c r="BK114" s="140">
        <f t="shared" si="10"/>
        <v>0</v>
      </c>
      <c r="BL114" s="17" t="s">
        <v>154</v>
      </c>
      <c r="BM114" s="139" t="s">
        <v>489</v>
      </c>
    </row>
    <row r="115" spans="2:65" s="1" customFormat="1" ht="16.5" customHeight="1" x14ac:dyDescent="0.2">
      <c r="B115" s="32"/>
      <c r="C115" s="128" t="s">
        <v>336</v>
      </c>
      <c r="D115" s="128" t="s">
        <v>149</v>
      </c>
      <c r="E115" s="129" t="s">
        <v>926</v>
      </c>
      <c r="F115" s="130" t="s">
        <v>927</v>
      </c>
      <c r="G115" s="131" t="s">
        <v>163</v>
      </c>
      <c r="H115" s="132">
        <v>100</v>
      </c>
      <c r="I115" s="133"/>
      <c r="J115" s="134">
        <f t="shared" si="1"/>
        <v>0</v>
      </c>
      <c r="K115" s="130" t="s">
        <v>19</v>
      </c>
      <c r="L115" s="32"/>
      <c r="M115" s="135" t="s">
        <v>19</v>
      </c>
      <c r="N115" s="136" t="s">
        <v>47</v>
      </c>
      <c r="P115" s="137">
        <f t="shared" si="2"/>
        <v>0</v>
      </c>
      <c r="Q115" s="137">
        <v>0</v>
      </c>
      <c r="R115" s="137">
        <f t="shared" si="3"/>
        <v>0</v>
      </c>
      <c r="S115" s="137">
        <v>0</v>
      </c>
      <c r="T115" s="137">
        <f t="shared" si="4"/>
        <v>0</v>
      </c>
      <c r="U115" s="322" t="s">
        <v>19</v>
      </c>
      <c r="V115" s="1" t="str">
        <f t="shared" si="0"/>
        <v/>
      </c>
      <c r="AR115" s="139" t="s">
        <v>154</v>
      </c>
      <c r="AT115" s="139" t="s">
        <v>149</v>
      </c>
      <c r="AU115" s="139" t="s">
        <v>82</v>
      </c>
      <c r="AY115" s="17" t="s">
        <v>146</v>
      </c>
      <c r="BE115" s="140">
        <f t="shared" si="5"/>
        <v>0</v>
      </c>
      <c r="BF115" s="140">
        <f t="shared" si="6"/>
        <v>0</v>
      </c>
      <c r="BG115" s="140">
        <f t="shared" si="7"/>
        <v>0</v>
      </c>
      <c r="BH115" s="140">
        <f t="shared" si="8"/>
        <v>0</v>
      </c>
      <c r="BI115" s="140">
        <f t="shared" si="9"/>
        <v>0</v>
      </c>
      <c r="BJ115" s="17" t="s">
        <v>88</v>
      </c>
      <c r="BK115" s="140">
        <f t="shared" si="10"/>
        <v>0</v>
      </c>
      <c r="BL115" s="17" t="s">
        <v>154</v>
      </c>
      <c r="BM115" s="139" t="s">
        <v>500</v>
      </c>
    </row>
    <row r="116" spans="2:65" s="1" customFormat="1" ht="16.5" customHeight="1" x14ac:dyDescent="0.2">
      <c r="B116" s="32"/>
      <c r="C116" s="128" t="s">
        <v>342</v>
      </c>
      <c r="D116" s="128" t="s">
        <v>149</v>
      </c>
      <c r="E116" s="129" t="s">
        <v>928</v>
      </c>
      <c r="F116" s="130" t="s">
        <v>929</v>
      </c>
      <c r="G116" s="131" t="s">
        <v>795</v>
      </c>
      <c r="H116" s="132">
        <v>1</v>
      </c>
      <c r="I116" s="133"/>
      <c r="J116" s="134">
        <f t="shared" si="1"/>
        <v>0</v>
      </c>
      <c r="K116" s="130" t="s">
        <v>19</v>
      </c>
      <c r="L116" s="32"/>
      <c r="M116" s="135" t="s">
        <v>19</v>
      </c>
      <c r="N116" s="136" t="s">
        <v>47</v>
      </c>
      <c r="P116" s="137">
        <f t="shared" si="2"/>
        <v>0</v>
      </c>
      <c r="Q116" s="137">
        <v>0</v>
      </c>
      <c r="R116" s="137">
        <f t="shared" si="3"/>
        <v>0</v>
      </c>
      <c r="S116" s="137">
        <v>0</v>
      </c>
      <c r="T116" s="137">
        <f t="shared" si="4"/>
        <v>0</v>
      </c>
      <c r="U116" s="322" t="s">
        <v>19</v>
      </c>
      <c r="V116" s="1" t="str">
        <f t="shared" si="0"/>
        <v/>
      </c>
      <c r="AR116" s="139" t="s">
        <v>154</v>
      </c>
      <c r="AT116" s="139" t="s">
        <v>149</v>
      </c>
      <c r="AU116" s="139" t="s">
        <v>82</v>
      </c>
      <c r="AY116" s="17" t="s">
        <v>146</v>
      </c>
      <c r="BE116" s="140">
        <f t="shared" si="5"/>
        <v>0</v>
      </c>
      <c r="BF116" s="140">
        <f t="shared" si="6"/>
        <v>0</v>
      </c>
      <c r="BG116" s="140">
        <f t="shared" si="7"/>
        <v>0</v>
      </c>
      <c r="BH116" s="140">
        <f t="shared" si="8"/>
        <v>0</v>
      </c>
      <c r="BI116" s="140">
        <f t="shared" si="9"/>
        <v>0</v>
      </c>
      <c r="BJ116" s="17" t="s">
        <v>88</v>
      </c>
      <c r="BK116" s="140">
        <f t="shared" si="10"/>
        <v>0</v>
      </c>
      <c r="BL116" s="17" t="s">
        <v>154</v>
      </c>
      <c r="BM116" s="139" t="s">
        <v>514</v>
      </c>
    </row>
    <row r="117" spans="2:65" s="1" customFormat="1" ht="16.5" customHeight="1" x14ac:dyDescent="0.2">
      <c r="B117" s="32"/>
      <c r="C117" s="128" t="s">
        <v>348</v>
      </c>
      <c r="D117" s="128" t="s">
        <v>149</v>
      </c>
      <c r="E117" s="129" t="s">
        <v>930</v>
      </c>
      <c r="F117" s="130" t="s">
        <v>931</v>
      </c>
      <c r="G117" s="131" t="s">
        <v>517</v>
      </c>
      <c r="H117" s="174"/>
      <c r="I117" s="133"/>
      <c r="J117" s="134">
        <f t="shared" si="1"/>
        <v>0</v>
      </c>
      <c r="K117" s="130" t="s">
        <v>19</v>
      </c>
      <c r="L117" s="32"/>
      <c r="M117" s="135" t="s">
        <v>19</v>
      </c>
      <c r="N117" s="136" t="s">
        <v>47</v>
      </c>
      <c r="P117" s="137">
        <f t="shared" si="2"/>
        <v>0</v>
      </c>
      <c r="Q117" s="137">
        <v>0</v>
      </c>
      <c r="R117" s="137">
        <f t="shared" si="3"/>
        <v>0</v>
      </c>
      <c r="S117" s="137">
        <v>0</v>
      </c>
      <c r="T117" s="137">
        <f t="shared" si="4"/>
        <v>0</v>
      </c>
      <c r="U117" s="322" t="s">
        <v>19</v>
      </c>
      <c r="V117" s="1" t="str">
        <f t="shared" si="0"/>
        <v/>
      </c>
      <c r="AR117" s="139" t="s">
        <v>154</v>
      </c>
      <c r="AT117" s="139" t="s">
        <v>149</v>
      </c>
      <c r="AU117" s="139" t="s">
        <v>82</v>
      </c>
      <c r="AY117" s="17" t="s">
        <v>146</v>
      </c>
      <c r="BE117" s="140">
        <f t="shared" si="5"/>
        <v>0</v>
      </c>
      <c r="BF117" s="140">
        <f t="shared" si="6"/>
        <v>0</v>
      </c>
      <c r="BG117" s="140">
        <f t="shared" si="7"/>
        <v>0</v>
      </c>
      <c r="BH117" s="140">
        <f t="shared" si="8"/>
        <v>0</v>
      </c>
      <c r="BI117" s="140">
        <f t="shared" si="9"/>
        <v>0</v>
      </c>
      <c r="BJ117" s="17" t="s">
        <v>88</v>
      </c>
      <c r="BK117" s="140">
        <f t="shared" si="10"/>
        <v>0</v>
      </c>
      <c r="BL117" s="17" t="s">
        <v>154</v>
      </c>
      <c r="BM117" s="139" t="s">
        <v>527</v>
      </c>
    </row>
    <row r="118" spans="2:65" s="1" customFormat="1" ht="16.5" customHeight="1" x14ac:dyDescent="0.2">
      <c r="B118" s="32"/>
      <c r="C118" s="128" t="s">
        <v>353</v>
      </c>
      <c r="D118" s="128" t="s">
        <v>149</v>
      </c>
      <c r="E118" s="129" t="s">
        <v>932</v>
      </c>
      <c r="F118" s="130" t="s">
        <v>933</v>
      </c>
      <c r="G118" s="131" t="s">
        <v>517</v>
      </c>
      <c r="H118" s="174"/>
      <c r="I118" s="133"/>
      <c r="J118" s="134">
        <f t="shared" si="1"/>
        <v>0</v>
      </c>
      <c r="K118" s="130" t="s">
        <v>19</v>
      </c>
      <c r="L118" s="32"/>
      <c r="M118" s="135" t="s">
        <v>19</v>
      </c>
      <c r="N118" s="136" t="s">
        <v>47</v>
      </c>
      <c r="P118" s="137">
        <f t="shared" si="2"/>
        <v>0</v>
      </c>
      <c r="Q118" s="137">
        <v>0</v>
      </c>
      <c r="R118" s="137">
        <f t="shared" si="3"/>
        <v>0</v>
      </c>
      <c r="S118" s="137">
        <v>0</v>
      </c>
      <c r="T118" s="137">
        <f t="shared" si="4"/>
        <v>0</v>
      </c>
      <c r="U118" s="322" t="s">
        <v>19</v>
      </c>
      <c r="V118" s="1" t="str">
        <f t="shared" si="0"/>
        <v/>
      </c>
      <c r="AR118" s="139" t="s">
        <v>154</v>
      </c>
      <c r="AT118" s="139" t="s">
        <v>149</v>
      </c>
      <c r="AU118" s="139" t="s">
        <v>82</v>
      </c>
      <c r="AY118" s="17" t="s">
        <v>146</v>
      </c>
      <c r="BE118" s="140">
        <f t="shared" si="5"/>
        <v>0</v>
      </c>
      <c r="BF118" s="140">
        <f t="shared" si="6"/>
        <v>0</v>
      </c>
      <c r="BG118" s="140">
        <f t="shared" si="7"/>
        <v>0</v>
      </c>
      <c r="BH118" s="140">
        <f t="shared" si="8"/>
        <v>0</v>
      </c>
      <c r="BI118" s="140">
        <f t="shared" si="9"/>
        <v>0</v>
      </c>
      <c r="BJ118" s="17" t="s">
        <v>88</v>
      </c>
      <c r="BK118" s="140">
        <f t="shared" si="10"/>
        <v>0</v>
      </c>
      <c r="BL118" s="17" t="s">
        <v>154</v>
      </c>
      <c r="BM118" s="139" t="s">
        <v>537</v>
      </c>
    </row>
    <row r="119" spans="2:65" s="1" customFormat="1" ht="16.5" customHeight="1" x14ac:dyDescent="0.2">
      <c r="B119" s="32"/>
      <c r="C119" s="128" t="s">
        <v>360</v>
      </c>
      <c r="D119" s="128" t="s">
        <v>149</v>
      </c>
      <c r="E119" s="129" t="s">
        <v>934</v>
      </c>
      <c r="F119" s="130" t="s">
        <v>935</v>
      </c>
      <c r="G119" s="131" t="s">
        <v>795</v>
      </c>
      <c r="H119" s="132">
        <v>1</v>
      </c>
      <c r="I119" s="133"/>
      <c r="J119" s="134">
        <f t="shared" si="1"/>
        <v>0</v>
      </c>
      <c r="K119" s="130" t="s">
        <v>19</v>
      </c>
      <c r="L119" s="32"/>
      <c r="M119" s="135" t="s">
        <v>19</v>
      </c>
      <c r="N119" s="136" t="s">
        <v>47</v>
      </c>
      <c r="P119" s="137">
        <f t="shared" si="2"/>
        <v>0</v>
      </c>
      <c r="Q119" s="137">
        <v>0</v>
      </c>
      <c r="R119" s="137">
        <f t="shared" si="3"/>
        <v>0</v>
      </c>
      <c r="S119" s="137">
        <v>0</v>
      </c>
      <c r="T119" s="137">
        <f t="shared" si="4"/>
        <v>0</v>
      </c>
      <c r="U119" s="322" t="s">
        <v>19</v>
      </c>
      <c r="V119" s="1" t="str">
        <f t="shared" si="0"/>
        <v/>
      </c>
      <c r="AR119" s="139" t="s">
        <v>154</v>
      </c>
      <c r="AT119" s="139" t="s">
        <v>149</v>
      </c>
      <c r="AU119" s="139" t="s">
        <v>82</v>
      </c>
      <c r="AY119" s="17" t="s">
        <v>146</v>
      </c>
      <c r="BE119" s="140">
        <f t="shared" si="5"/>
        <v>0</v>
      </c>
      <c r="BF119" s="140">
        <f t="shared" si="6"/>
        <v>0</v>
      </c>
      <c r="BG119" s="140">
        <f t="shared" si="7"/>
        <v>0</v>
      </c>
      <c r="BH119" s="140">
        <f t="shared" si="8"/>
        <v>0</v>
      </c>
      <c r="BI119" s="140">
        <f t="shared" si="9"/>
        <v>0</v>
      </c>
      <c r="BJ119" s="17" t="s">
        <v>88</v>
      </c>
      <c r="BK119" s="140">
        <f t="shared" si="10"/>
        <v>0</v>
      </c>
      <c r="BL119" s="17" t="s">
        <v>154</v>
      </c>
      <c r="BM119" s="139" t="s">
        <v>547</v>
      </c>
    </row>
    <row r="120" spans="2:65" s="1" customFormat="1" ht="16.5" customHeight="1" x14ac:dyDescent="0.2">
      <c r="B120" s="32"/>
      <c r="C120" s="128" t="s">
        <v>366</v>
      </c>
      <c r="D120" s="128" t="s">
        <v>149</v>
      </c>
      <c r="E120" s="129" t="s">
        <v>936</v>
      </c>
      <c r="F120" s="130" t="s">
        <v>937</v>
      </c>
      <c r="G120" s="131" t="s">
        <v>517</v>
      </c>
      <c r="H120" s="174"/>
      <c r="I120" s="133"/>
      <c r="J120" s="134">
        <f t="shared" si="1"/>
        <v>0</v>
      </c>
      <c r="K120" s="130" t="s">
        <v>19</v>
      </c>
      <c r="L120" s="32"/>
      <c r="M120" s="135" t="s">
        <v>19</v>
      </c>
      <c r="N120" s="136" t="s">
        <v>47</v>
      </c>
      <c r="P120" s="137">
        <f t="shared" si="2"/>
        <v>0</v>
      </c>
      <c r="Q120" s="137">
        <v>0</v>
      </c>
      <c r="R120" s="137">
        <f t="shared" si="3"/>
        <v>0</v>
      </c>
      <c r="S120" s="137">
        <v>0</v>
      </c>
      <c r="T120" s="137">
        <f t="shared" si="4"/>
        <v>0</v>
      </c>
      <c r="U120" s="322" t="s">
        <v>19</v>
      </c>
      <c r="V120" s="1" t="str">
        <f t="shared" si="0"/>
        <v/>
      </c>
      <c r="AR120" s="139" t="s">
        <v>154</v>
      </c>
      <c r="AT120" s="139" t="s">
        <v>149</v>
      </c>
      <c r="AU120" s="139" t="s">
        <v>82</v>
      </c>
      <c r="AY120" s="17" t="s">
        <v>146</v>
      </c>
      <c r="BE120" s="140">
        <f t="shared" si="5"/>
        <v>0</v>
      </c>
      <c r="BF120" s="140">
        <f t="shared" si="6"/>
        <v>0</v>
      </c>
      <c r="BG120" s="140">
        <f t="shared" si="7"/>
        <v>0</v>
      </c>
      <c r="BH120" s="140">
        <f t="shared" si="8"/>
        <v>0</v>
      </c>
      <c r="BI120" s="140">
        <f t="shared" si="9"/>
        <v>0</v>
      </c>
      <c r="BJ120" s="17" t="s">
        <v>88</v>
      </c>
      <c r="BK120" s="140">
        <f t="shared" si="10"/>
        <v>0</v>
      </c>
      <c r="BL120" s="17" t="s">
        <v>154</v>
      </c>
      <c r="BM120" s="139" t="s">
        <v>558</v>
      </c>
    </row>
    <row r="121" spans="2:65" s="1" customFormat="1" ht="16.5" customHeight="1" x14ac:dyDescent="0.2">
      <c r="B121" s="32"/>
      <c r="C121" s="128" t="s">
        <v>375</v>
      </c>
      <c r="D121" s="128" t="s">
        <v>149</v>
      </c>
      <c r="E121" s="129" t="s">
        <v>938</v>
      </c>
      <c r="F121" s="130" t="s">
        <v>939</v>
      </c>
      <c r="G121" s="131" t="s">
        <v>795</v>
      </c>
      <c r="H121" s="132">
        <v>1</v>
      </c>
      <c r="I121" s="133"/>
      <c r="J121" s="134">
        <f t="shared" si="1"/>
        <v>0</v>
      </c>
      <c r="K121" s="130" t="s">
        <v>19</v>
      </c>
      <c r="L121" s="32"/>
      <c r="M121" s="135" t="s">
        <v>19</v>
      </c>
      <c r="N121" s="136" t="s">
        <v>47</v>
      </c>
      <c r="P121" s="137">
        <f t="shared" si="2"/>
        <v>0</v>
      </c>
      <c r="Q121" s="137">
        <v>0</v>
      </c>
      <c r="R121" s="137">
        <f t="shared" si="3"/>
        <v>0</v>
      </c>
      <c r="S121" s="137">
        <v>0</v>
      </c>
      <c r="T121" s="137">
        <f t="shared" si="4"/>
        <v>0</v>
      </c>
      <c r="U121" s="322" t="s">
        <v>19</v>
      </c>
      <c r="V121" s="1" t="str">
        <f t="shared" si="0"/>
        <v/>
      </c>
      <c r="AR121" s="139" t="s">
        <v>154</v>
      </c>
      <c r="AT121" s="139" t="s">
        <v>149</v>
      </c>
      <c r="AU121" s="139" t="s">
        <v>82</v>
      </c>
      <c r="AY121" s="17" t="s">
        <v>146</v>
      </c>
      <c r="BE121" s="140">
        <f t="shared" si="5"/>
        <v>0</v>
      </c>
      <c r="BF121" s="140">
        <f t="shared" si="6"/>
        <v>0</v>
      </c>
      <c r="BG121" s="140">
        <f t="shared" si="7"/>
        <v>0</v>
      </c>
      <c r="BH121" s="140">
        <f t="shared" si="8"/>
        <v>0</v>
      </c>
      <c r="BI121" s="140">
        <f t="shared" si="9"/>
        <v>0</v>
      </c>
      <c r="BJ121" s="17" t="s">
        <v>88</v>
      </c>
      <c r="BK121" s="140">
        <f t="shared" si="10"/>
        <v>0</v>
      </c>
      <c r="BL121" s="17" t="s">
        <v>154</v>
      </c>
      <c r="BM121" s="139" t="s">
        <v>570</v>
      </c>
    </row>
    <row r="122" spans="2:65" s="1" customFormat="1" ht="16.5" customHeight="1" x14ac:dyDescent="0.2">
      <c r="B122" s="32"/>
      <c r="C122" s="128" t="s">
        <v>384</v>
      </c>
      <c r="D122" s="128" t="s">
        <v>149</v>
      </c>
      <c r="E122" s="129" t="s">
        <v>940</v>
      </c>
      <c r="F122" s="130" t="s">
        <v>941</v>
      </c>
      <c r="G122" s="131" t="s">
        <v>905</v>
      </c>
      <c r="H122" s="132">
        <v>2</v>
      </c>
      <c r="I122" s="133"/>
      <c r="J122" s="134">
        <f t="shared" si="1"/>
        <v>0</v>
      </c>
      <c r="K122" s="130" t="s">
        <v>19</v>
      </c>
      <c r="L122" s="32"/>
      <c r="M122" s="135" t="s">
        <v>19</v>
      </c>
      <c r="N122" s="136" t="s">
        <v>47</v>
      </c>
      <c r="P122" s="137">
        <f t="shared" si="2"/>
        <v>0</v>
      </c>
      <c r="Q122" s="137">
        <v>0</v>
      </c>
      <c r="R122" s="137">
        <f t="shared" si="3"/>
        <v>0</v>
      </c>
      <c r="S122" s="137">
        <v>0</v>
      </c>
      <c r="T122" s="137">
        <f t="shared" si="4"/>
        <v>0</v>
      </c>
      <c r="U122" s="322" t="s">
        <v>19</v>
      </c>
      <c r="V122" s="1" t="str">
        <f t="shared" si="0"/>
        <v/>
      </c>
      <c r="AR122" s="139" t="s">
        <v>154</v>
      </c>
      <c r="AT122" s="139" t="s">
        <v>149</v>
      </c>
      <c r="AU122" s="139" t="s">
        <v>82</v>
      </c>
      <c r="AY122" s="17" t="s">
        <v>146</v>
      </c>
      <c r="BE122" s="140">
        <f t="shared" si="5"/>
        <v>0</v>
      </c>
      <c r="BF122" s="140">
        <f t="shared" si="6"/>
        <v>0</v>
      </c>
      <c r="BG122" s="140">
        <f t="shared" si="7"/>
        <v>0</v>
      </c>
      <c r="BH122" s="140">
        <f t="shared" si="8"/>
        <v>0</v>
      </c>
      <c r="BI122" s="140">
        <f t="shared" si="9"/>
        <v>0</v>
      </c>
      <c r="BJ122" s="17" t="s">
        <v>88</v>
      </c>
      <c r="BK122" s="140">
        <f t="shared" si="10"/>
        <v>0</v>
      </c>
      <c r="BL122" s="17" t="s">
        <v>154</v>
      </c>
      <c r="BM122" s="139" t="s">
        <v>583</v>
      </c>
    </row>
    <row r="123" spans="2:65" s="1" customFormat="1" ht="16.5" customHeight="1" x14ac:dyDescent="0.2">
      <c r="B123" s="32"/>
      <c r="C123" s="128" t="s">
        <v>388</v>
      </c>
      <c r="D123" s="128" t="s">
        <v>149</v>
      </c>
      <c r="E123" s="129" t="s">
        <v>942</v>
      </c>
      <c r="F123" s="130" t="s">
        <v>943</v>
      </c>
      <c r="G123" s="131" t="s">
        <v>905</v>
      </c>
      <c r="H123" s="132">
        <v>6</v>
      </c>
      <c r="I123" s="133"/>
      <c r="J123" s="134">
        <f t="shared" si="1"/>
        <v>0</v>
      </c>
      <c r="K123" s="130" t="s">
        <v>19</v>
      </c>
      <c r="L123" s="32"/>
      <c r="M123" s="178" t="s">
        <v>19</v>
      </c>
      <c r="N123" s="179" t="s">
        <v>47</v>
      </c>
      <c r="O123" s="176"/>
      <c r="P123" s="180">
        <f t="shared" si="2"/>
        <v>0</v>
      </c>
      <c r="Q123" s="180">
        <v>0</v>
      </c>
      <c r="R123" s="180">
        <f t="shared" si="3"/>
        <v>0</v>
      </c>
      <c r="S123" s="180">
        <v>0</v>
      </c>
      <c r="T123" s="180">
        <f t="shared" si="4"/>
        <v>0</v>
      </c>
      <c r="U123" s="328" t="s">
        <v>19</v>
      </c>
      <c r="V123" s="1" t="str">
        <f t="shared" si="0"/>
        <v/>
      </c>
      <c r="AR123" s="139" t="s">
        <v>154</v>
      </c>
      <c r="AT123" s="139" t="s">
        <v>149</v>
      </c>
      <c r="AU123" s="139" t="s">
        <v>82</v>
      </c>
      <c r="AY123" s="17" t="s">
        <v>146</v>
      </c>
      <c r="BE123" s="140">
        <f t="shared" si="5"/>
        <v>0</v>
      </c>
      <c r="BF123" s="140">
        <f t="shared" si="6"/>
        <v>0</v>
      </c>
      <c r="BG123" s="140">
        <f t="shared" si="7"/>
        <v>0</v>
      </c>
      <c r="BH123" s="140">
        <f t="shared" si="8"/>
        <v>0</v>
      </c>
      <c r="BI123" s="140">
        <f t="shared" si="9"/>
        <v>0</v>
      </c>
      <c r="BJ123" s="17" t="s">
        <v>88</v>
      </c>
      <c r="BK123" s="140">
        <f t="shared" si="10"/>
        <v>0</v>
      </c>
      <c r="BL123" s="17" t="s">
        <v>154</v>
      </c>
      <c r="BM123" s="139" t="s">
        <v>593</v>
      </c>
    </row>
    <row r="124" spans="2:65" s="1" customFormat="1" ht="6.95" customHeight="1" x14ac:dyDescent="0.2">
      <c r="B124" s="41"/>
      <c r="C124" s="42"/>
      <c r="D124" s="42"/>
      <c r="E124" s="42"/>
      <c r="F124" s="42"/>
      <c r="G124" s="42"/>
      <c r="H124" s="42"/>
      <c r="I124" s="42"/>
      <c r="J124" s="42"/>
      <c r="K124" s="42"/>
      <c r="L124" s="32"/>
    </row>
  </sheetData>
  <sheetProtection algorithmName="SHA-512" hashValue="RK+fxaFmtA67YRmus4qibProdjSlAq9rYpt4/+4JgUSwKH2uTdZqwl4vlbgRevIXZy+cZv4L2Q6t1Y1A4kg6dw==" saltValue="dzFTto5XYsS2nfs+0qgk8Q==" spinCount="100000" sheet="1" objects="1" scenarios="1" formatColumns="0" formatRows="0" autoFilter="0"/>
  <autoFilter ref="C85:K123" xr:uid="{00000000-0009-0000-0000-000004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0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102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pans="2:46" ht="24.95" customHeight="1" x14ac:dyDescent="0.2">
      <c r="B4" s="20"/>
      <c r="D4" s="21" t="s">
        <v>103</v>
      </c>
      <c r="L4" s="20"/>
      <c r="M4" s="88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7" t="str">
        <f>'Rekapitulace stavby'!K6</f>
        <v>Rekonstrukce bytových jednotek MČ Lidická 406/41, 15000 Praha 5, b.j.č. 6</v>
      </c>
      <c r="F7" s="308"/>
      <c r="G7" s="308"/>
      <c r="H7" s="308"/>
      <c r="L7" s="20"/>
    </row>
    <row r="8" spans="2:46" s="1" customFormat="1" ht="12" customHeight="1" x14ac:dyDescent="0.2">
      <c r="B8" s="32"/>
      <c r="D8" s="27" t="s">
        <v>104</v>
      </c>
      <c r="L8" s="32"/>
    </row>
    <row r="9" spans="2:46" s="1" customFormat="1" ht="16.5" customHeight="1" x14ac:dyDescent="0.2">
      <c r="B9" s="32"/>
      <c r="E9" s="266" t="s">
        <v>944</v>
      </c>
      <c r="F9" s="309"/>
      <c r="G9" s="309"/>
      <c r="H9" s="309"/>
      <c r="L9" s="32"/>
    </row>
    <row r="10" spans="2:46" s="1" customFormat="1" ht="11.25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24. 6. 2024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 x14ac:dyDescent="0.2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291"/>
      <c r="G18" s="291"/>
      <c r="H18" s="291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 x14ac:dyDescent="0.2">
      <c r="B21" s="32"/>
      <c r="E21" s="25" t="s">
        <v>35</v>
      </c>
      <c r="I21" s="27" t="s">
        <v>29</v>
      </c>
      <c r="J21" s="25" t="s">
        <v>19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37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 x14ac:dyDescent="0.2">
      <c r="B24" s="32"/>
      <c r="E24" s="25" t="str">
        <f>IF('Rekapitulace stavby'!E20="","",'Rekapitulace stavby'!E20)</f>
        <v xml:space="preserve"> </v>
      </c>
      <c r="I24" s="27" t="s">
        <v>29</v>
      </c>
      <c r="J24" s="25" t="str">
        <f>IF('Rekapitulace stavby'!AN20="","",'Rekapitulace stavby'!AN20)</f>
        <v/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39</v>
      </c>
      <c r="L26" s="32"/>
    </row>
    <row r="27" spans="2:12" s="7" customFormat="1" ht="47.25" customHeight="1" x14ac:dyDescent="0.2">
      <c r="B27" s="89"/>
      <c r="E27" s="296" t="s">
        <v>40</v>
      </c>
      <c r="F27" s="296"/>
      <c r="G27" s="296"/>
      <c r="H27" s="296"/>
      <c r="L27" s="89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90" t="s">
        <v>41</v>
      </c>
      <c r="J30" s="62">
        <f>ROUND(J85, 2)</f>
        <v>0</v>
      </c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 x14ac:dyDescent="0.2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 x14ac:dyDescent="0.2">
      <c r="B33" s="32"/>
      <c r="D33" s="52" t="s">
        <v>45</v>
      </c>
      <c r="E33" s="27" t="s">
        <v>46</v>
      </c>
      <c r="F33" s="81">
        <f>ROUND((SUM(BE85:BE109)),  2)</f>
        <v>0</v>
      </c>
      <c r="I33" s="91">
        <v>0.21</v>
      </c>
      <c r="J33" s="81">
        <f>ROUND(((SUM(BE85:BE109))*I33),  2)</f>
        <v>0</v>
      </c>
      <c r="L33" s="32"/>
    </row>
    <row r="34" spans="2:12" s="1" customFormat="1" ht="14.45" customHeight="1" x14ac:dyDescent="0.2">
      <c r="B34" s="32"/>
      <c r="E34" s="27" t="s">
        <v>47</v>
      </c>
      <c r="F34" s="81">
        <f>ROUND((SUM(BF85:BF109)),  2)</f>
        <v>0</v>
      </c>
      <c r="I34" s="91">
        <v>0.12</v>
      </c>
      <c r="J34" s="81">
        <f>ROUND(((SUM(BF85:BF109))*I34),  2)</f>
        <v>0</v>
      </c>
      <c r="L34" s="32"/>
    </row>
    <row r="35" spans="2:12" s="1" customFormat="1" ht="14.45" hidden="1" customHeight="1" x14ac:dyDescent="0.2">
      <c r="B35" s="32"/>
      <c r="E35" s="27" t="s">
        <v>48</v>
      </c>
      <c r="F35" s="81">
        <f>ROUND((SUM(BG85:BG109)),  2)</f>
        <v>0</v>
      </c>
      <c r="I35" s="91">
        <v>0.21</v>
      </c>
      <c r="J35" s="81">
        <f>0</f>
        <v>0</v>
      </c>
      <c r="L35" s="32"/>
    </row>
    <row r="36" spans="2:12" s="1" customFormat="1" ht="14.45" hidden="1" customHeight="1" x14ac:dyDescent="0.2">
      <c r="B36" s="32"/>
      <c r="E36" s="27" t="s">
        <v>49</v>
      </c>
      <c r="F36" s="81">
        <f>ROUND((SUM(BH85:BH109)),  2)</f>
        <v>0</v>
      </c>
      <c r="I36" s="91">
        <v>0.12</v>
      </c>
      <c r="J36" s="81">
        <f>0</f>
        <v>0</v>
      </c>
      <c r="L36" s="32"/>
    </row>
    <row r="37" spans="2:12" s="1" customFormat="1" ht="14.45" hidden="1" customHeight="1" x14ac:dyDescent="0.2">
      <c r="B37" s="32"/>
      <c r="E37" s="27" t="s">
        <v>50</v>
      </c>
      <c r="F37" s="81">
        <f>ROUND((SUM(BI85:BI109)),  2)</f>
        <v>0</v>
      </c>
      <c r="I37" s="91">
        <v>0</v>
      </c>
      <c r="J37" s="81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2"/>
      <c r="D39" s="93" t="s">
        <v>51</v>
      </c>
      <c r="E39" s="54"/>
      <c r="F39" s="54"/>
      <c r="G39" s="94" t="s">
        <v>52</v>
      </c>
      <c r="H39" s="95" t="s">
        <v>53</v>
      </c>
      <c r="I39" s="54"/>
      <c r="J39" s="96">
        <f>SUM(J30:J37)</f>
        <v>0</v>
      </c>
      <c r="K39" s="97"/>
      <c r="L39" s="32"/>
    </row>
    <row r="40" spans="2:12" s="1" customFormat="1" ht="14.45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 x14ac:dyDescent="0.2">
      <c r="B45" s="32"/>
      <c r="C45" s="21" t="s">
        <v>108</v>
      </c>
      <c r="L45" s="32"/>
    </row>
    <row r="46" spans="2:12" s="1" customFormat="1" ht="6.95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7" t="str">
        <f>E7</f>
        <v>Rekonstrukce bytových jednotek MČ Lidická 406/41, 15000 Praha 5, b.j.č. 6</v>
      </c>
      <c r="F48" s="308"/>
      <c r="G48" s="308"/>
      <c r="H48" s="308"/>
      <c r="L48" s="32"/>
    </row>
    <row r="49" spans="2:47" s="1" customFormat="1" ht="12" customHeight="1" x14ac:dyDescent="0.2">
      <c r="B49" s="32"/>
      <c r="C49" s="27" t="s">
        <v>104</v>
      </c>
      <c r="L49" s="32"/>
    </row>
    <row r="50" spans="2:47" s="1" customFormat="1" ht="16.5" customHeight="1" x14ac:dyDescent="0.2">
      <c r="B50" s="32"/>
      <c r="E50" s="266" t="str">
        <f>E9</f>
        <v>VRN - Vedlejší rozpočtové náklady</v>
      </c>
      <c r="F50" s="309"/>
      <c r="G50" s="309"/>
      <c r="H50" s="309"/>
      <c r="L50" s="32"/>
    </row>
    <row r="51" spans="2:47" s="1" customFormat="1" ht="6.95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>Lidická 406/41, 15000 Praha 5</v>
      </c>
      <c r="I52" s="27" t="s">
        <v>23</v>
      </c>
      <c r="J52" s="49" t="str">
        <f>IF(J12="","",J12)</f>
        <v>24. 6. 2024</v>
      </c>
      <c r="L52" s="32"/>
    </row>
    <row r="53" spans="2:47" s="1" customFormat="1" ht="6.95" customHeight="1" x14ac:dyDescent="0.2">
      <c r="B53" s="32"/>
      <c r="L53" s="32"/>
    </row>
    <row r="54" spans="2:47" s="1" customFormat="1" ht="15.2" customHeight="1" x14ac:dyDescent="0.2">
      <c r="B54" s="32"/>
      <c r="C54" s="27" t="s">
        <v>25</v>
      </c>
      <c r="F54" s="25" t="str">
        <f>E15</f>
        <v>Městská část Praha 5</v>
      </c>
      <c r="I54" s="27" t="s">
        <v>33</v>
      </c>
      <c r="J54" s="30" t="str">
        <f>E21</f>
        <v>Boa projekt s.r.o.</v>
      </c>
      <c r="L54" s="32"/>
    </row>
    <row r="55" spans="2:47" s="1" customFormat="1" ht="15.2" customHeight="1" x14ac:dyDescent="0.2">
      <c r="B55" s="32"/>
      <c r="C55" s="27" t="s">
        <v>31</v>
      </c>
      <c r="F55" s="25" t="str">
        <f>IF(E18="","",E18)</f>
        <v>Vyplň údaj</v>
      </c>
      <c r="I55" s="27" t="s">
        <v>37</v>
      </c>
      <c r="J55" s="30" t="str">
        <f>E24</f>
        <v xml:space="preserve"> 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8" t="s">
        <v>109</v>
      </c>
      <c r="D57" s="92"/>
      <c r="E57" s="92"/>
      <c r="F57" s="92"/>
      <c r="G57" s="92"/>
      <c r="H57" s="92"/>
      <c r="I57" s="92"/>
      <c r="J57" s="99" t="s">
        <v>110</v>
      </c>
      <c r="K57" s="92"/>
      <c r="L57" s="32"/>
    </row>
    <row r="58" spans="2:47" s="1" customFormat="1" ht="10.35" customHeight="1" x14ac:dyDescent="0.2">
      <c r="B58" s="32"/>
      <c r="L58" s="32"/>
    </row>
    <row r="59" spans="2:47" s="1" customFormat="1" ht="22.9" customHeight="1" x14ac:dyDescent="0.2">
      <c r="B59" s="32"/>
      <c r="C59" s="100" t="s">
        <v>73</v>
      </c>
      <c r="J59" s="62">
        <f>J85</f>
        <v>0</v>
      </c>
      <c r="L59" s="32"/>
      <c r="AU59" s="17" t="s">
        <v>111</v>
      </c>
    </row>
    <row r="60" spans="2:47" s="8" customFormat="1" ht="24.95" customHeight="1" x14ac:dyDescent="0.2">
      <c r="B60" s="101"/>
      <c r="D60" s="102" t="s">
        <v>944</v>
      </c>
      <c r="E60" s="103"/>
      <c r="F60" s="103"/>
      <c r="G60" s="103"/>
      <c r="H60" s="103"/>
      <c r="I60" s="103"/>
      <c r="J60" s="104">
        <f>J86</f>
        <v>0</v>
      </c>
      <c r="L60" s="101"/>
    </row>
    <row r="61" spans="2:47" s="9" customFormat="1" ht="19.899999999999999" customHeight="1" x14ac:dyDescent="0.2">
      <c r="B61" s="105"/>
      <c r="D61" s="106" t="s">
        <v>945</v>
      </c>
      <c r="E61" s="107"/>
      <c r="F61" s="107"/>
      <c r="G61" s="107"/>
      <c r="H61" s="107"/>
      <c r="I61" s="107"/>
      <c r="J61" s="108">
        <f>J87</f>
        <v>0</v>
      </c>
      <c r="L61" s="105"/>
    </row>
    <row r="62" spans="2:47" s="9" customFormat="1" ht="19.899999999999999" customHeight="1" x14ac:dyDescent="0.2">
      <c r="B62" s="105"/>
      <c r="D62" s="106" t="s">
        <v>946</v>
      </c>
      <c r="E62" s="107"/>
      <c r="F62" s="107"/>
      <c r="G62" s="107"/>
      <c r="H62" s="107"/>
      <c r="I62" s="107"/>
      <c r="J62" s="108">
        <f>J92</f>
        <v>0</v>
      </c>
      <c r="L62" s="105"/>
    </row>
    <row r="63" spans="2:47" s="9" customFormat="1" ht="19.899999999999999" customHeight="1" x14ac:dyDescent="0.2">
      <c r="B63" s="105"/>
      <c r="D63" s="106" t="s">
        <v>947</v>
      </c>
      <c r="E63" s="107"/>
      <c r="F63" s="107"/>
      <c r="G63" s="107"/>
      <c r="H63" s="107"/>
      <c r="I63" s="107"/>
      <c r="J63" s="108">
        <f>J97</f>
        <v>0</v>
      </c>
      <c r="L63" s="105"/>
    </row>
    <row r="64" spans="2:47" s="9" customFormat="1" ht="19.899999999999999" customHeight="1" x14ac:dyDescent="0.2">
      <c r="B64" s="105"/>
      <c r="D64" s="106" t="s">
        <v>948</v>
      </c>
      <c r="E64" s="107"/>
      <c r="F64" s="107"/>
      <c r="G64" s="107"/>
      <c r="H64" s="107"/>
      <c r="I64" s="107"/>
      <c r="J64" s="108">
        <f>J100</f>
        <v>0</v>
      </c>
      <c r="L64" s="105"/>
    </row>
    <row r="65" spans="2:12" s="9" customFormat="1" ht="19.899999999999999" customHeight="1" x14ac:dyDescent="0.2">
      <c r="B65" s="105"/>
      <c r="D65" s="106" t="s">
        <v>949</v>
      </c>
      <c r="E65" s="107"/>
      <c r="F65" s="107"/>
      <c r="G65" s="107"/>
      <c r="H65" s="107"/>
      <c r="I65" s="107"/>
      <c r="J65" s="108">
        <f>J104</f>
        <v>0</v>
      </c>
      <c r="L65" s="105"/>
    </row>
    <row r="66" spans="2:12" s="1" customFormat="1" ht="21.75" customHeight="1" x14ac:dyDescent="0.2">
      <c r="B66" s="32"/>
      <c r="L66" s="32"/>
    </row>
    <row r="67" spans="2:12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 x14ac:dyDescent="0.2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 x14ac:dyDescent="0.2">
      <c r="B72" s="32"/>
      <c r="C72" s="21" t="s">
        <v>130</v>
      </c>
      <c r="L72" s="32"/>
    </row>
    <row r="73" spans="2:12" s="1" customFormat="1" ht="6.95" customHeight="1" x14ac:dyDescent="0.2">
      <c r="B73" s="32"/>
      <c r="L73" s="32"/>
    </row>
    <row r="74" spans="2:12" s="1" customFormat="1" ht="12" customHeight="1" x14ac:dyDescent="0.2">
      <c r="B74" s="32"/>
      <c r="C74" s="27" t="s">
        <v>16</v>
      </c>
      <c r="L74" s="32"/>
    </row>
    <row r="75" spans="2:12" s="1" customFormat="1" ht="16.5" customHeight="1" x14ac:dyDescent="0.2">
      <c r="B75" s="32"/>
      <c r="E75" s="307" t="str">
        <f>E7</f>
        <v>Rekonstrukce bytových jednotek MČ Lidická 406/41, 15000 Praha 5, b.j.č. 6</v>
      </c>
      <c r="F75" s="308"/>
      <c r="G75" s="308"/>
      <c r="H75" s="308"/>
      <c r="L75" s="32"/>
    </row>
    <row r="76" spans="2:12" s="1" customFormat="1" ht="12" customHeight="1" x14ac:dyDescent="0.2">
      <c r="B76" s="32"/>
      <c r="C76" s="27" t="s">
        <v>104</v>
      </c>
      <c r="L76" s="32"/>
    </row>
    <row r="77" spans="2:12" s="1" customFormat="1" ht="16.5" customHeight="1" x14ac:dyDescent="0.2">
      <c r="B77" s="32"/>
      <c r="E77" s="266" t="str">
        <f>E9</f>
        <v>VRN - Vedlejší rozpočtové náklady</v>
      </c>
      <c r="F77" s="309"/>
      <c r="G77" s="309"/>
      <c r="H77" s="309"/>
      <c r="L77" s="32"/>
    </row>
    <row r="78" spans="2:12" s="1" customFormat="1" ht="6.95" customHeight="1" x14ac:dyDescent="0.2">
      <c r="B78" s="32"/>
      <c r="L78" s="32"/>
    </row>
    <row r="79" spans="2:12" s="1" customFormat="1" ht="12" customHeight="1" x14ac:dyDescent="0.2">
      <c r="B79" s="32"/>
      <c r="C79" s="27" t="s">
        <v>21</v>
      </c>
      <c r="F79" s="25" t="str">
        <f>F12</f>
        <v>Lidická 406/41, 15000 Praha 5</v>
      </c>
      <c r="I79" s="27" t="s">
        <v>23</v>
      </c>
      <c r="J79" s="49" t="str">
        <f>IF(J12="","",J12)</f>
        <v>24. 6. 2024</v>
      </c>
      <c r="L79" s="32"/>
    </row>
    <row r="80" spans="2:12" s="1" customFormat="1" ht="6.95" customHeight="1" x14ac:dyDescent="0.2">
      <c r="B80" s="32"/>
      <c r="L80" s="32"/>
    </row>
    <row r="81" spans="2:65" s="1" customFormat="1" ht="15.2" customHeight="1" x14ac:dyDescent="0.2">
      <c r="B81" s="32"/>
      <c r="C81" s="27" t="s">
        <v>25</v>
      </c>
      <c r="F81" s="25" t="str">
        <f>E15</f>
        <v>Městská část Praha 5</v>
      </c>
      <c r="I81" s="27" t="s">
        <v>33</v>
      </c>
      <c r="J81" s="30" t="str">
        <f>E21</f>
        <v>Boa projekt s.r.o.</v>
      </c>
      <c r="L81" s="32"/>
    </row>
    <row r="82" spans="2:65" s="1" customFormat="1" ht="15.2" customHeight="1" x14ac:dyDescent="0.2">
      <c r="B82" s="32"/>
      <c r="C82" s="27" t="s">
        <v>31</v>
      </c>
      <c r="F82" s="25" t="str">
        <f>IF(E18="","",E18)</f>
        <v>Vyplň údaj</v>
      </c>
      <c r="I82" s="27" t="s">
        <v>37</v>
      </c>
      <c r="J82" s="30" t="str">
        <f>E24</f>
        <v xml:space="preserve"> </v>
      </c>
      <c r="L82" s="32"/>
    </row>
    <row r="83" spans="2:65" s="1" customFormat="1" ht="10.35" customHeight="1" x14ac:dyDescent="0.2">
      <c r="B83" s="32"/>
      <c r="L83" s="32"/>
    </row>
    <row r="84" spans="2:65" s="10" customFormat="1" ht="29.25" customHeight="1" x14ac:dyDescent="0.2">
      <c r="B84" s="109"/>
      <c r="C84" s="110" t="s">
        <v>131</v>
      </c>
      <c r="D84" s="111" t="s">
        <v>60</v>
      </c>
      <c r="E84" s="111" t="s">
        <v>56</v>
      </c>
      <c r="F84" s="111" t="s">
        <v>57</v>
      </c>
      <c r="G84" s="111" t="s">
        <v>132</v>
      </c>
      <c r="H84" s="111" t="s">
        <v>133</v>
      </c>
      <c r="I84" s="111" t="s">
        <v>134</v>
      </c>
      <c r="J84" s="111" t="s">
        <v>110</v>
      </c>
      <c r="K84" s="112" t="s">
        <v>135</v>
      </c>
      <c r="L84" s="109"/>
      <c r="M84" s="55" t="s">
        <v>19</v>
      </c>
      <c r="N84" s="56" t="s">
        <v>45</v>
      </c>
      <c r="O84" s="56" t="s">
        <v>136</v>
      </c>
      <c r="P84" s="56" t="s">
        <v>137</v>
      </c>
      <c r="Q84" s="56" t="s">
        <v>138</v>
      </c>
      <c r="R84" s="56" t="s">
        <v>139</v>
      </c>
      <c r="S84" s="56" t="s">
        <v>140</v>
      </c>
      <c r="T84" s="56" t="s">
        <v>141</v>
      </c>
      <c r="U84" s="57" t="s">
        <v>142</v>
      </c>
    </row>
    <row r="85" spans="2:65" s="1" customFormat="1" ht="22.9" customHeight="1" x14ac:dyDescent="0.25">
      <c r="B85" s="32"/>
      <c r="C85" s="60" t="s">
        <v>143</v>
      </c>
      <c r="J85" s="113">
        <f>BK85</f>
        <v>0</v>
      </c>
      <c r="L85" s="32"/>
      <c r="M85" s="58"/>
      <c r="N85" s="50"/>
      <c r="O85" s="50"/>
      <c r="P85" s="114">
        <f>P86</f>
        <v>0</v>
      </c>
      <c r="Q85" s="50"/>
      <c r="R85" s="114">
        <f>R86</f>
        <v>0</v>
      </c>
      <c r="S85" s="50"/>
      <c r="T85" s="114">
        <f>T86</f>
        <v>0</v>
      </c>
      <c r="U85" s="51"/>
      <c r="AT85" s="17" t="s">
        <v>74</v>
      </c>
      <c r="AU85" s="17" t="s">
        <v>111</v>
      </c>
      <c r="BK85" s="115">
        <f>BK86</f>
        <v>0</v>
      </c>
    </row>
    <row r="86" spans="2:65" s="11" customFormat="1" ht="25.9" customHeight="1" x14ac:dyDescent="0.2">
      <c r="B86" s="116"/>
      <c r="D86" s="117" t="s">
        <v>74</v>
      </c>
      <c r="E86" s="118" t="s">
        <v>99</v>
      </c>
      <c r="F86" s="118" t="s">
        <v>100</v>
      </c>
      <c r="I86" s="119"/>
      <c r="J86" s="120">
        <f>BK86</f>
        <v>0</v>
      </c>
      <c r="L86" s="116"/>
      <c r="M86" s="121"/>
      <c r="P86" s="122">
        <f>P87+P92+P97+P100+P104</f>
        <v>0</v>
      </c>
      <c r="R86" s="122">
        <f>R87+R92+R97+R100+R104</f>
        <v>0</v>
      </c>
      <c r="T86" s="122">
        <f>T87+T92+T97+T100+T104</f>
        <v>0</v>
      </c>
      <c r="U86" s="123"/>
      <c r="AR86" s="117" t="s">
        <v>180</v>
      </c>
      <c r="AT86" s="124" t="s">
        <v>74</v>
      </c>
      <c r="AU86" s="124" t="s">
        <v>75</v>
      </c>
      <c r="AY86" s="117" t="s">
        <v>146</v>
      </c>
      <c r="BK86" s="125">
        <f>BK87+BK92+BK97+BK100+BK104</f>
        <v>0</v>
      </c>
    </row>
    <row r="87" spans="2:65" s="11" customFormat="1" ht="22.9" customHeight="1" x14ac:dyDescent="0.2">
      <c r="B87" s="116"/>
      <c r="D87" s="117" t="s">
        <v>74</v>
      </c>
      <c r="E87" s="126" t="s">
        <v>950</v>
      </c>
      <c r="F87" s="126" t="s">
        <v>951</v>
      </c>
      <c r="I87" s="119"/>
      <c r="J87" s="127">
        <f>BK87</f>
        <v>0</v>
      </c>
      <c r="L87" s="116"/>
      <c r="M87" s="121"/>
      <c r="P87" s="122">
        <f>SUM(P88:P91)</f>
        <v>0</v>
      </c>
      <c r="R87" s="122">
        <f>SUM(R88:R91)</f>
        <v>0</v>
      </c>
      <c r="T87" s="122">
        <f>SUM(T88:T91)</f>
        <v>0</v>
      </c>
      <c r="U87" s="123"/>
      <c r="AR87" s="117" t="s">
        <v>180</v>
      </c>
      <c r="AT87" s="124" t="s">
        <v>74</v>
      </c>
      <c r="AU87" s="124" t="s">
        <v>82</v>
      </c>
      <c r="AY87" s="117" t="s">
        <v>146</v>
      </c>
      <c r="BK87" s="125">
        <f>SUM(BK88:BK91)</f>
        <v>0</v>
      </c>
    </row>
    <row r="88" spans="2:65" s="1" customFormat="1" ht="16.5" customHeight="1" x14ac:dyDescent="0.2">
      <c r="B88" s="32"/>
      <c r="C88" s="128" t="s">
        <v>82</v>
      </c>
      <c r="D88" s="128" t="s">
        <v>149</v>
      </c>
      <c r="E88" s="129" t="s">
        <v>952</v>
      </c>
      <c r="F88" s="130" t="s">
        <v>953</v>
      </c>
      <c r="G88" s="131" t="s">
        <v>954</v>
      </c>
      <c r="H88" s="132">
        <v>1</v>
      </c>
      <c r="I88" s="133"/>
      <c r="J88" s="134">
        <f>ROUND(I88*H88,2)</f>
        <v>0</v>
      </c>
      <c r="K88" s="130" t="s">
        <v>153</v>
      </c>
      <c r="L88" s="32"/>
      <c r="M88" s="135" t="s">
        <v>19</v>
      </c>
      <c r="N88" s="136" t="s">
        <v>47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7">
        <f>S88*H88</f>
        <v>0</v>
      </c>
      <c r="U88" s="138" t="s">
        <v>19</v>
      </c>
      <c r="AR88" s="139" t="s">
        <v>955</v>
      </c>
      <c r="AT88" s="139" t="s">
        <v>149</v>
      </c>
      <c r="AU88" s="139" t="s">
        <v>88</v>
      </c>
      <c r="AY88" s="17" t="s">
        <v>146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88</v>
      </c>
      <c r="BK88" s="140">
        <f>ROUND(I88*H88,2)</f>
        <v>0</v>
      </c>
      <c r="BL88" s="17" t="s">
        <v>955</v>
      </c>
      <c r="BM88" s="139" t="s">
        <v>956</v>
      </c>
    </row>
    <row r="89" spans="2:65" s="1" customFormat="1" ht="11.25" x14ac:dyDescent="0.2">
      <c r="B89" s="32"/>
      <c r="D89" s="141" t="s">
        <v>156</v>
      </c>
      <c r="F89" s="142" t="s">
        <v>957</v>
      </c>
      <c r="I89" s="143"/>
      <c r="L89" s="32"/>
      <c r="M89" s="144"/>
      <c r="U89" s="53"/>
      <c r="AT89" s="17" t="s">
        <v>156</v>
      </c>
      <c r="AU89" s="17" t="s">
        <v>88</v>
      </c>
    </row>
    <row r="90" spans="2:65" s="1" customFormat="1" ht="16.5" customHeight="1" x14ac:dyDescent="0.2">
      <c r="B90" s="32"/>
      <c r="C90" s="128" t="s">
        <v>88</v>
      </c>
      <c r="D90" s="128" t="s">
        <v>149</v>
      </c>
      <c r="E90" s="129" t="s">
        <v>958</v>
      </c>
      <c r="F90" s="130" t="s">
        <v>959</v>
      </c>
      <c r="G90" s="131" t="s">
        <v>241</v>
      </c>
      <c r="H90" s="132">
        <v>1</v>
      </c>
      <c r="I90" s="133"/>
      <c r="J90" s="134">
        <f>ROUND(I90*H90,2)</f>
        <v>0</v>
      </c>
      <c r="K90" s="130" t="s">
        <v>153</v>
      </c>
      <c r="L90" s="32"/>
      <c r="M90" s="135" t="s">
        <v>19</v>
      </c>
      <c r="N90" s="136" t="s">
        <v>47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7">
        <f>S90*H90</f>
        <v>0</v>
      </c>
      <c r="U90" s="138" t="s">
        <v>19</v>
      </c>
      <c r="AR90" s="139" t="s">
        <v>955</v>
      </c>
      <c r="AT90" s="139" t="s">
        <v>149</v>
      </c>
      <c r="AU90" s="139" t="s">
        <v>88</v>
      </c>
      <c r="AY90" s="17" t="s">
        <v>146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88</v>
      </c>
      <c r="BK90" s="140">
        <f>ROUND(I90*H90,2)</f>
        <v>0</v>
      </c>
      <c r="BL90" s="17" t="s">
        <v>955</v>
      </c>
      <c r="BM90" s="139" t="s">
        <v>960</v>
      </c>
    </row>
    <row r="91" spans="2:65" s="1" customFormat="1" ht="11.25" x14ac:dyDescent="0.2">
      <c r="B91" s="32"/>
      <c r="D91" s="141" t="s">
        <v>156</v>
      </c>
      <c r="F91" s="142" t="s">
        <v>961</v>
      </c>
      <c r="I91" s="143"/>
      <c r="L91" s="32"/>
      <c r="M91" s="144"/>
      <c r="U91" s="53"/>
      <c r="AT91" s="17" t="s">
        <v>156</v>
      </c>
      <c r="AU91" s="17" t="s">
        <v>88</v>
      </c>
    </row>
    <row r="92" spans="2:65" s="11" customFormat="1" ht="22.9" customHeight="1" x14ac:dyDescent="0.2">
      <c r="B92" s="116"/>
      <c r="D92" s="117" t="s">
        <v>74</v>
      </c>
      <c r="E92" s="126" t="s">
        <v>962</v>
      </c>
      <c r="F92" s="126" t="s">
        <v>963</v>
      </c>
      <c r="I92" s="119"/>
      <c r="J92" s="127">
        <f>BK92</f>
        <v>0</v>
      </c>
      <c r="L92" s="116"/>
      <c r="M92" s="121"/>
      <c r="P92" s="122">
        <f>SUM(P93:P96)</f>
        <v>0</v>
      </c>
      <c r="R92" s="122">
        <f>SUM(R93:R96)</f>
        <v>0</v>
      </c>
      <c r="T92" s="122">
        <f>SUM(T93:T96)</f>
        <v>0</v>
      </c>
      <c r="U92" s="123"/>
      <c r="AR92" s="117" t="s">
        <v>180</v>
      </c>
      <c r="AT92" s="124" t="s">
        <v>74</v>
      </c>
      <c r="AU92" s="124" t="s">
        <v>82</v>
      </c>
      <c r="AY92" s="117" t="s">
        <v>146</v>
      </c>
      <c r="BK92" s="125">
        <f>SUM(BK93:BK96)</f>
        <v>0</v>
      </c>
    </row>
    <row r="93" spans="2:65" s="1" customFormat="1" ht="16.5" customHeight="1" x14ac:dyDescent="0.2">
      <c r="B93" s="32"/>
      <c r="C93" s="128" t="s">
        <v>147</v>
      </c>
      <c r="D93" s="128" t="s">
        <v>149</v>
      </c>
      <c r="E93" s="129" t="s">
        <v>964</v>
      </c>
      <c r="F93" s="130" t="s">
        <v>963</v>
      </c>
      <c r="G93" s="131" t="s">
        <v>954</v>
      </c>
      <c r="H93" s="132">
        <v>1</v>
      </c>
      <c r="I93" s="133"/>
      <c r="J93" s="134">
        <f>ROUND(I93*H93,2)</f>
        <v>0</v>
      </c>
      <c r="K93" s="130" t="s">
        <v>153</v>
      </c>
      <c r="L93" s="32"/>
      <c r="M93" s="135" t="s">
        <v>19</v>
      </c>
      <c r="N93" s="136" t="s">
        <v>47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7">
        <f>S93*H93</f>
        <v>0</v>
      </c>
      <c r="U93" s="138" t="s">
        <v>19</v>
      </c>
      <c r="AR93" s="139" t="s">
        <v>955</v>
      </c>
      <c r="AT93" s="139" t="s">
        <v>149</v>
      </c>
      <c r="AU93" s="139" t="s">
        <v>88</v>
      </c>
      <c r="AY93" s="17" t="s">
        <v>146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88</v>
      </c>
      <c r="BK93" s="140">
        <f>ROUND(I93*H93,2)</f>
        <v>0</v>
      </c>
      <c r="BL93" s="17" t="s">
        <v>955</v>
      </c>
      <c r="BM93" s="139" t="s">
        <v>965</v>
      </c>
    </row>
    <row r="94" spans="2:65" s="1" customFormat="1" ht="11.25" x14ac:dyDescent="0.2">
      <c r="B94" s="32"/>
      <c r="D94" s="141" t="s">
        <v>156</v>
      </c>
      <c r="F94" s="142" t="s">
        <v>966</v>
      </c>
      <c r="I94" s="143"/>
      <c r="L94" s="32"/>
      <c r="M94" s="144"/>
      <c r="U94" s="53"/>
      <c r="AT94" s="17" t="s">
        <v>156</v>
      </c>
      <c r="AU94" s="17" t="s">
        <v>88</v>
      </c>
    </row>
    <row r="95" spans="2:65" s="1" customFormat="1" ht="16.5" customHeight="1" x14ac:dyDescent="0.2">
      <c r="B95" s="32"/>
      <c r="C95" s="128" t="s">
        <v>154</v>
      </c>
      <c r="D95" s="128" t="s">
        <v>149</v>
      </c>
      <c r="E95" s="129" t="s">
        <v>967</v>
      </c>
      <c r="F95" s="130" t="s">
        <v>968</v>
      </c>
      <c r="G95" s="131" t="s">
        <v>954</v>
      </c>
      <c r="H95" s="132">
        <v>1</v>
      </c>
      <c r="I95" s="133"/>
      <c r="J95" s="134">
        <f>ROUND(I95*H95,2)</f>
        <v>0</v>
      </c>
      <c r="K95" s="130" t="s">
        <v>153</v>
      </c>
      <c r="L95" s="32"/>
      <c r="M95" s="135" t="s">
        <v>19</v>
      </c>
      <c r="N95" s="136" t="s">
        <v>47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7">
        <f>S95*H95</f>
        <v>0</v>
      </c>
      <c r="U95" s="138" t="s">
        <v>19</v>
      </c>
      <c r="AR95" s="139" t="s">
        <v>955</v>
      </c>
      <c r="AT95" s="139" t="s">
        <v>149</v>
      </c>
      <c r="AU95" s="139" t="s">
        <v>88</v>
      </c>
      <c r="AY95" s="17" t="s">
        <v>146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88</v>
      </c>
      <c r="BK95" s="140">
        <f>ROUND(I95*H95,2)</f>
        <v>0</v>
      </c>
      <c r="BL95" s="17" t="s">
        <v>955</v>
      </c>
      <c r="BM95" s="139" t="s">
        <v>969</v>
      </c>
    </row>
    <row r="96" spans="2:65" s="1" customFormat="1" ht="11.25" x14ac:dyDescent="0.2">
      <c r="B96" s="32"/>
      <c r="D96" s="141" t="s">
        <v>156</v>
      </c>
      <c r="F96" s="142" t="s">
        <v>970</v>
      </c>
      <c r="I96" s="143"/>
      <c r="L96" s="32"/>
      <c r="M96" s="144"/>
      <c r="U96" s="53"/>
      <c r="AT96" s="17" t="s">
        <v>156</v>
      </c>
      <c r="AU96" s="17" t="s">
        <v>88</v>
      </c>
    </row>
    <row r="97" spans="2:65" s="11" customFormat="1" ht="22.9" customHeight="1" x14ac:dyDescent="0.2">
      <c r="B97" s="116"/>
      <c r="D97" s="117" t="s">
        <v>74</v>
      </c>
      <c r="E97" s="126" t="s">
        <v>971</v>
      </c>
      <c r="F97" s="126" t="s">
        <v>972</v>
      </c>
      <c r="I97" s="119"/>
      <c r="J97" s="127">
        <f>BK97</f>
        <v>0</v>
      </c>
      <c r="L97" s="116"/>
      <c r="M97" s="121"/>
      <c r="P97" s="122">
        <f>SUM(P98:P99)</f>
        <v>0</v>
      </c>
      <c r="R97" s="122">
        <f>SUM(R98:R99)</f>
        <v>0</v>
      </c>
      <c r="T97" s="122">
        <f>SUM(T98:T99)</f>
        <v>0</v>
      </c>
      <c r="U97" s="123"/>
      <c r="AR97" s="117" t="s">
        <v>180</v>
      </c>
      <c r="AT97" s="124" t="s">
        <v>74</v>
      </c>
      <c r="AU97" s="124" t="s">
        <v>82</v>
      </c>
      <c r="AY97" s="117" t="s">
        <v>146</v>
      </c>
      <c r="BK97" s="125">
        <f>SUM(BK98:BK99)</f>
        <v>0</v>
      </c>
    </row>
    <row r="98" spans="2:65" s="1" customFormat="1" ht="16.5" customHeight="1" x14ac:dyDescent="0.2">
      <c r="B98" s="32"/>
      <c r="C98" s="128" t="s">
        <v>180</v>
      </c>
      <c r="D98" s="128" t="s">
        <v>149</v>
      </c>
      <c r="E98" s="129" t="s">
        <v>973</v>
      </c>
      <c r="F98" s="130" t="s">
        <v>974</v>
      </c>
      <c r="G98" s="131" t="s">
        <v>954</v>
      </c>
      <c r="H98" s="132">
        <v>1</v>
      </c>
      <c r="I98" s="133"/>
      <c r="J98" s="134">
        <f>ROUND(I98*H98,2)</f>
        <v>0</v>
      </c>
      <c r="K98" s="130" t="s">
        <v>153</v>
      </c>
      <c r="L98" s="32"/>
      <c r="M98" s="135" t="s">
        <v>19</v>
      </c>
      <c r="N98" s="136" t="s">
        <v>47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7">
        <f>S98*H98</f>
        <v>0</v>
      </c>
      <c r="U98" s="138" t="s">
        <v>19</v>
      </c>
      <c r="AR98" s="139" t="s">
        <v>955</v>
      </c>
      <c r="AT98" s="139" t="s">
        <v>149</v>
      </c>
      <c r="AU98" s="139" t="s">
        <v>88</v>
      </c>
      <c r="AY98" s="17" t="s">
        <v>146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7" t="s">
        <v>88</v>
      </c>
      <c r="BK98" s="140">
        <f>ROUND(I98*H98,2)</f>
        <v>0</v>
      </c>
      <c r="BL98" s="17" t="s">
        <v>955</v>
      </c>
      <c r="BM98" s="139" t="s">
        <v>975</v>
      </c>
    </row>
    <row r="99" spans="2:65" s="1" customFormat="1" ht="11.25" x14ac:dyDescent="0.2">
      <c r="B99" s="32"/>
      <c r="D99" s="141" t="s">
        <v>156</v>
      </c>
      <c r="F99" s="142" t="s">
        <v>976</v>
      </c>
      <c r="I99" s="143"/>
      <c r="L99" s="32"/>
      <c r="M99" s="144"/>
      <c r="U99" s="53"/>
      <c r="AT99" s="17" t="s">
        <v>156</v>
      </c>
      <c r="AU99" s="17" t="s">
        <v>88</v>
      </c>
    </row>
    <row r="100" spans="2:65" s="11" customFormat="1" ht="22.9" customHeight="1" x14ac:dyDescent="0.2">
      <c r="B100" s="116"/>
      <c r="D100" s="117" t="s">
        <v>74</v>
      </c>
      <c r="E100" s="126" t="s">
        <v>977</v>
      </c>
      <c r="F100" s="126" t="s">
        <v>978</v>
      </c>
      <c r="I100" s="119"/>
      <c r="J100" s="127">
        <f>BK100</f>
        <v>0</v>
      </c>
      <c r="L100" s="116"/>
      <c r="M100" s="121"/>
      <c r="P100" s="122">
        <f>SUM(P101:P103)</f>
        <v>0</v>
      </c>
      <c r="R100" s="122">
        <f>SUM(R101:R103)</f>
        <v>0</v>
      </c>
      <c r="T100" s="122">
        <f>SUM(T101:T103)</f>
        <v>0</v>
      </c>
      <c r="U100" s="123"/>
      <c r="AR100" s="117" t="s">
        <v>180</v>
      </c>
      <c r="AT100" s="124" t="s">
        <v>74</v>
      </c>
      <c r="AU100" s="124" t="s">
        <v>82</v>
      </c>
      <c r="AY100" s="117" t="s">
        <v>146</v>
      </c>
      <c r="BK100" s="125">
        <f>SUM(BK101:BK103)</f>
        <v>0</v>
      </c>
    </row>
    <row r="101" spans="2:65" s="1" customFormat="1" ht="16.5" customHeight="1" x14ac:dyDescent="0.2">
      <c r="B101" s="32"/>
      <c r="C101" s="128" t="s">
        <v>166</v>
      </c>
      <c r="D101" s="128" t="s">
        <v>149</v>
      </c>
      <c r="E101" s="129" t="s">
        <v>979</v>
      </c>
      <c r="F101" s="130" t="s">
        <v>980</v>
      </c>
      <c r="G101" s="131" t="s">
        <v>954</v>
      </c>
      <c r="H101" s="132">
        <v>1</v>
      </c>
      <c r="I101" s="133"/>
      <c r="J101" s="134">
        <f>ROUND(I101*H101,2)</f>
        <v>0</v>
      </c>
      <c r="K101" s="130" t="s">
        <v>153</v>
      </c>
      <c r="L101" s="32"/>
      <c r="M101" s="135" t="s">
        <v>19</v>
      </c>
      <c r="N101" s="136" t="s">
        <v>47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7">
        <f>S101*H101</f>
        <v>0</v>
      </c>
      <c r="U101" s="138" t="s">
        <v>19</v>
      </c>
      <c r="AR101" s="139" t="s">
        <v>955</v>
      </c>
      <c r="AT101" s="139" t="s">
        <v>149</v>
      </c>
      <c r="AU101" s="139" t="s">
        <v>88</v>
      </c>
      <c r="AY101" s="17" t="s">
        <v>146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88</v>
      </c>
      <c r="BK101" s="140">
        <f>ROUND(I101*H101,2)</f>
        <v>0</v>
      </c>
      <c r="BL101" s="17" t="s">
        <v>955</v>
      </c>
      <c r="BM101" s="139" t="s">
        <v>981</v>
      </c>
    </row>
    <row r="102" spans="2:65" s="1" customFormat="1" ht="11.25" x14ac:dyDescent="0.2">
      <c r="B102" s="32"/>
      <c r="D102" s="141" t="s">
        <v>156</v>
      </c>
      <c r="F102" s="142" t="s">
        <v>982</v>
      </c>
      <c r="I102" s="143"/>
      <c r="L102" s="32"/>
      <c r="M102" s="144"/>
      <c r="U102" s="53"/>
      <c r="AT102" s="17" t="s">
        <v>156</v>
      </c>
      <c r="AU102" s="17" t="s">
        <v>88</v>
      </c>
    </row>
    <row r="103" spans="2:65" s="1" customFormat="1" ht="19.5" x14ac:dyDescent="0.2">
      <c r="B103" s="32"/>
      <c r="D103" s="146" t="s">
        <v>190</v>
      </c>
      <c r="F103" s="163" t="s">
        <v>983</v>
      </c>
      <c r="I103" s="143"/>
      <c r="L103" s="32"/>
      <c r="M103" s="144"/>
      <c r="U103" s="53"/>
      <c r="AT103" s="17" t="s">
        <v>190</v>
      </c>
      <c r="AU103" s="17" t="s">
        <v>88</v>
      </c>
    </row>
    <row r="104" spans="2:65" s="11" customFormat="1" ht="22.9" customHeight="1" x14ac:dyDescent="0.2">
      <c r="B104" s="116"/>
      <c r="D104" s="117" t="s">
        <v>74</v>
      </c>
      <c r="E104" s="126" t="s">
        <v>984</v>
      </c>
      <c r="F104" s="126" t="s">
        <v>985</v>
      </c>
      <c r="I104" s="119"/>
      <c r="J104" s="127">
        <f>BK104</f>
        <v>0</v>
      </c>
      <c r="L104" s="116"/>
      <c r="M104" s="121"/>
      <c r="P104" s="122">
        <f>SUM(P105:P109)</f>
        <v>0</v>
      </c>
      <c r="R104" s="122">
        <f>SUM(R105:R109)</f>
        <v>0</v>
      </c>
      <c r="T104" s="122">
        <f>SUM(T105:T109)</f>
        <v>0</v>
      </c>
      <c r="U104" s="123"/>
      <c r="AR104" s="117" t="s">
        <v>180</v>
      </c>
      <c r="AT104" s="124" t="s">
        <v>74</v>
      </c>
      <c r="AU104" s="124" t="s">
        <v>82</v>
      </c>
      <c r="AY104" s="117" t="s">
        <v>146</v>
      </c>
      <c r="BK104" s="125">
        <f>SUM(BK105:BK109)</f>
        <v>0</v>
      </c>
    </row>
    <row r="105" spans="2:65" s="1" customFormat="1" ht="16.5" customHeight="1" x14ac:dyDescent="0.2">
      <c r="B105" s="32"/>
      <c r="C105" s="128" t="s">
        <v>194</v>
      </c>
      <c r="D105" s="128" t="s">
        <v>149</v>
      </c>
      <c r="E105" s="129" t="s">
        <v>986</v>
      </c>
      <c r="F105" s="130" t="s">
        <v>987</v>
      </c>
      <c r="G105" s="131" t="s">
        <v>954</v>
      </c>
      <c r="H105" s="132">
        <v>1</v>
      </c>
      <c r="I105" s="133"/>
      <c r="J105" s="134">
        <f>ROUND(I105*H105,2)</f>
        <v>0</v>
      </c>
      <c r="K105" s="130" t="s">
        <v>153</v>
      </c>
      <c r="L105" s="32"/>
      <c r="M105" s="135" t="s">
        <v>19</v>
      </c>
      <c r="N105" s="136" t="s">
        <v>47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7">
        <f>S105*H105</f>
        <v>0</v>
      </c>
      <c r="U105" s="138" t="s">
        <v>19</v>
      </c>
      <c r="AR105" s="139" t="s">
        <v>955</v>
      </c>
      <c r="AT105" s="139" t="s">
        <v>149</v>
      </c>
      <c r="AU105" s="139" t="s">
        <v>88</v>
      </c>
      <c r="AY105" s="17" t="s">
        <v>146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88</v>
      </c>
      <c r="BK105" s="140">
        <f>ROUND(I105*H105,2)</f>
        <v>0</v>
      </c>
      <c r="BL105" s="17" t="s">
        <v>955</v>
      </c>
      <c r="BM105" s="139" t="s">
        <v>988</v>
      </c>
    </row>
    <row r="106" spans="2:65" s="1" customFormat="1" ht="11.25" x14ac:dyDescent="0.2">
      <c r="B106" s="32"/>
      <c r="D106" s="141" t="s">
        <v>156</v>
      </c>
      <c r="F106" s="142" t="s">
        <v>989</v>
      </c>
      <c r="I106" s="143"/>
      <c r="L106" s="32"/>
      <c r="M106" s="144"/>
      <c r="U106" s="53"/>
      <c r="AT106" s="17" t="s">
        <v>156</v>
      </c>
      <c r="AU106" s="17" t="s">
        <v>88</v>
      </c>
    </row>
    <row r="107" spans="2:65" s="1" customFormat="1" ht="16.5" customHeight="1" x14ac:dyDescent="0.2">
      <c r="B107" s="32"/>
      <c r="C107" s="128" t="s">
        <v>201</v>
      </c>
      <c r="D107" s="128" t="s">
        <v>149</v>
      </c>
      <c r="E107" s="129" t="s">
        <v>990</v>
      </c>
      <c r="F107" s="130" t="s">
        <v>991</v>
      </c>
      <c r="G107" s="131" t="s">
        <v>954</v>
      </c>
      <c r="H107" s="132">
        <v>1</v>
      </c>
      <c r="I107" s="133"/>
      <c r="J107" s="134">
        <f>ROUND(I107*H107,2)</f>
        <v>0</v>
      </c>
      <c r="K107" s="130" t="s">
        <v>19</v>
      </c>
      <c r="L107" s="32"/>
      <c r="M107" s="135" t="s">
        <v>19</v>
      </c>
      <c r="N107" s="136" t="s">
        <v>47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7">
        <f>S107*H107</f>
        <v>0</v>
      </c>
      <c r="U107" s="138" t="s">
        <v>19</v>
      </c>
      <c r="AR107" s="139" t="s">
        <v>955</v>
      </c>
      <c r="AT107" s="139" t="s">
        <v>149</v>
      </c>
      <c r="AU107" s="139" t="s">
        <v>88</v>
      </c>
      <c r="AY107" s="17" t="s">
        <v>146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88</v>
      </c>
      <c r="BK107" s="140">
        <f>ROUND(I107*H107,2)</f>
        <v>0</v>
      </c>
      <c r="BL107" s="17" t="s">
        <v>955</v>
      </c>
      <c r="BM107" s="139" t="s">
        <v>992</v>
      </c>
    </row>
    <row r="108" spans="2:65" s="1" customFormat="1" ht="16.5" customHeight="1" x14ac:dyDescent="0.2">
      <c r="B108" s="32"/>
      <c r="C108" s="128" t="s">
        <v>209</v>
      </c>
      <c r="D108" s="128" t="s">
        <v>149</v>
      </c>
      <c r="E108" s="129" t="s">
        <v>993</v>
      </c>
      <c r="F108" s="130" t="s">
        <v>994</v>
      </c>
      <c r="G108" s="131" t="s">
        <v>954</v>
      </c>
      <c r="H108" s="132">
        <v>1</v>
      </c>
      <c r="I108" s="133"/>
      <c r="J108" s="134">
        <f>ROUND(I108*H108,2)</f>
        <v>0</v>
      </c>
      <c r="K108" s="130" t="s">
        <v>153</v>
      </c>
      <c r="L108" s="32"/>
      <c r="M108" s="135" t="s">
        <v>19</v>
      </c>
      <c r="N108" s="136" t="s">
        <v>47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7">
        <f>S108*H108</f>
        <v>0</v>
      </c>
      <c r="U108" s="138" t="s">
        <v>19</v>
      </c>
      <c r="AR108" s="139" t="s">
        <v>955</v>
      </c>
      <c r="AT108" s="139" t="s">
        <v>149</v>
      </c>
      <c r="AU108" s="139" t="s">
        <v>88</v>
      </c>
      <c r="AY108" s="17" t="s">
        <v>146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88</v>
      </c>
      <c r="BK108" s="140">
        <f>ROUND(I108*H108,2)</f>
        <v>0</v>
      </c>
      <c r="BL108" s="17" t="s">
        <v>955</v>
      </c>
      <c r="BM108" s="139" t="s">
        <v>995</v>
      </c>
    </row>
    <row r="109" spans="2:65" s="1" customFormat="1" ht="11.25" x14ac:dyDescent="0.2">
      <c r="B109" s="32"/>
      <c r="D109" s="141" t="s">
        <v>156</v>
      </c>
      <c r="F109" s="142" t="s">
        <v>996</v>
      </c>
      <c r="I109" s="143"/>
      <c r="L109" s="32"/>
      <c r="M109" s="175"/>
      <c r="N109" s="176"/>
      <c r="O109" s="176"/>
      <c r="P109" s="176"/>
      <c r="Q109" s="176"/>
      <c r="R109" s="176"/>
      <c r="S109" s="176"/>
      <c r="T109" s="176"/>
      <c r="U109" s="177"/>
      <c r="AT109" s="17" t="s">
        <v>156</v>
      </c>
      <c r="AU109" s="17" t="s">
        <v>88</v>
      </c>
    </row>
    <row r="110" spans="2:65" s="1" customFormat="1" ht="6.95" customHeight="1" x14ac:dyDescent="0.2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2"/>
    </row>
  </sheetData>
  <sheetProtection algorithmName="SHA-512" hashValue="n3R+2T0qxZFbwsUSldFxrFvGqs9+8XHTshJZSyuTf2RnjgvSOQHjnN+qhbjjL8dKNMOvjDkTUegMeoSbmFUKQA==" saltValue="Le1hba1kc3aT7XToUTRL4nh9LwyzxRMbVkSs13ZhKRPUgNbd9/6Mcbyxy+VJqF7GeNuGLNlKIh78lY/vHhI2SA==" spinCount="100000" sheet="1" objects="1" scenarios="1" formatColumns="0" formatRows="0" autoFilter="0"/>
  <autoFilter ref="C84:K109" xr:uid="{00000000-0009-0000-0000-000005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500-000000000000}"/>
    <hyperlink ref="F91" r:id="rId2" xr:uid="{00000000-0004-0000-0500-000001000000}"/>
    <hyperlink ref="F94" r:id="rId3" xr:uid="{00000000-0004-0000-0500-000002000000}"/>
    <hyperlink ref="F96" r:id="rId4" xr:uid="{00000000-0004-0000-0500-000003000000}"/>
    <hyperlink ref="F99" r:id="rId5" xr:uid="{00000000-0004-0000-0500-000004000000}"/>
    <hyperlink ref="F102" r:id="rId6" xr:uid="{00000000-0004-0000-0500-000005000000}"/>
    <hyperlink ref="F106" r:id="rId7" xr:uid="{00000000-0004-0000-0500-000006000000}"/>
    <hyperlink ref="F109" r:id="rId8" xr:uid="{00000000-0004-0000-05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81" customWidth="1"/>
    <col min="2" max="2" width="1.6640625" style="181" customWidth="1"/>
    <col min="3" max="4" width="5" style="181" customWidth="1"/>
    <col min="5" max="5" width="11.6640625" style="181" customWidth="1"/>
    <col min="6" max="6" width="9.1640625" style="181" customWidth="1"/>
    <col min="7" max="7" width="5" style="181" customWidth="1"/>
    <col min="8" max="8" width="77.83203125" style="181" customWidth="1"/>
    <col min="9" max="10" width="20" style="181" customWidth="1"/>
    <col min="11" max="11" width="1.6640625" style="181" customWidth="1"/>
  </cols>
  <sheetData>
    <row r="1" spans="2:11" customFormat="1" ht="37.5" customHeight="1" x14ac:dyDescent="0.2"/>
    <row r="2" spans="2:11" customFormat="1" ht="7.5" customHeight="1" x14ac:dyDescent="0.2">
      <c r="B2" s="182"/>
      <c r="C2" s="183"/>
      <c r="D2" s="183"/>
      <c r="E2" s="183"/>
      <c r="F2" s="183"/>
      <c r="G2" s="183"/>
      <c r="H2" s="183"/>
      <c r="I2" s="183"/>
      <c r="J2" s="183"/>
      <c r="K2" s="184"/>
    </row>
    <row r="3" spans="2:11" s="15" customFormat="1" ht="45" customHeight="1" x14ac:dyDescent="0.2">
      <c r="B3" s="185"/>
      <c r="C3" s="313" t="s">
        <v>997</v>
      </c>
      <c r="D3" s="313"/>
      <c r="E3" s="313"/>
      <c r="F3" s="313"/>
      <c r="G3" s="313"/>
      <c r="H3" s="313"/>
      <c r="I3" s="313"/>
      <c r="J3" s="313"/>
      <c r="K3" s="186"/>
    </row>
    <row r="4" spans="2:11" customFormat="1" ht="25.5" customHeight="1" x14ac:dyDescent="0.3">
      <c r="B4" s="187"/>
      <c r="C4" s="312" t="s">
        <v>998</v>
      </c>
      <c r="D4" s="312"/>
      <c r="E4" s="312"/>
      <c r="F4" s="312"/>
      <c r="G4" s="312"/>
      <c r="H4" s="312"/>
      <c r="I4" s="312"/>
      <c r="J4" s="312"/>
      <c r="K4" s="188"/>
    </row>
    <row r="5" spans="2:11" customFormat="1" ht="5.25" customHeight="1" x14ac:dyDescent="0.2">
      <c r="B5" s="187"/>
      <c r="C5" s="189"/>
      <c r="D5" s="189"/>
      <c r="E5" s="189"/>
      <c r="F5" s="189"/>
      <c r="G5" s="189"/>
      <c r="H5" s="189"/>
      <c r="I5" s="189"/>
      <c r="J5" s="189"/>
      <c r="K5" s="188"/>
    </row>
    <row r="6" spans="2:11" customFormat="1" ht="15" customHeight="1" x14ac:dyDescent="0.2">
      <c r="B6" s="187"/>
      <c r="C6" s="311" t="s">
        <v>999</v>
      </c>
      <c r="D6" s="311"/>
      <c r="E6" s="311"/>
      <c r="F6" s="311"/>
      <c r="G6" s="311"/>
      <c r="H6" s="311"/>
      <c r="I6" s="311"/>
      <c r="J6" s="311"/>
      <c r="K6" s="188"/>
    </row>
    <row r="7" spans="2:11" customFormat="1" ht="15" customHeight="1" x14ac:dyDescent="0.2">
      <c r="B7" s="191"/>
      <c r="C7" s="311" t="s">
        <v>1000</v>
      </c>
      <c r="D7" s="311"/>
      <c r="E7" s="311"/>
      <c r="F7" s="311"/>
      <c r="G7" s="311"/>
      <c r="H7" s="311"/>
      <c r="I7" s="311"/>
      <c r="J7" s="311"/>
      <c r="K7" s="188"/>
    </row>
    <row r="8" spans="2:11" customFormat="1" ht="12.75" customHeight="1" x14ac:dyDescent="0.2">
      <c r="B8" s="191"/>
      <c r="C8" s="190"/>
      <c r="D8" s="190"/>
      <c r="E8" s="190"/>
      <c r="F8" s="190"/>
      <c r="G8" s="190"/>
      <c r="H8" s="190"/>
      <c r="I8" s="190"/>
      <c r="J8" s="190"/>
      <c r="K8" s="188"/>
    </row>
    <row r="9" spans="2:11" customFormat="1" ht="15" customHeight="1" x14ac:dyDescent="0.2">
      <c r="B9" s="191"/>
      <c r="C9" s="311" t="s">
        <v>1001</v>
      </c>
      <c r="D9" s="311"/>
      <c r="E9" s="311"/>
      <c r="F9" s="311"/>
      <c r="G9" s="311"/>
      <c r="H9" s="311"/>
      <c r="I9" s="311"/>
      <c r="J9" s="311"/>
      <c r="K9" s="188"/>
    </row>
    <row r="10" spans="2:11" customFormat="1" ht="15" customHeight="1" x14ac:dyDescent="0.2">
      <c r="B10" s="191"/>
      <c r="C10" s="190"/>
      <c r="D10" s="311" t="s">
        <v>1002</v>
      </c>
      <c r="E10" s="311"/>
      <c r="F10" s="311"/>
      <c r="G10" s="311"/>
      <c r="H10" s="311"/>
      <c r="I10" s="311"/>
      <c r="J10" s="311"/>
      <c r="K10" s="188"/>
    </row>
    <row r="11" spans="2:11" customFormat="1" ht="15" customHeight="1" x14ac:dyDescent="0.2">
      <c r="B11" s="191"/>
      <c r="C11" s="192"/>
      <c r="D11" s="311" t="s">
        <v>1003</v>
      </c>
      <c r="E11" s="311"/>
      <c r="F11" s="311"/>
      <c r="G11" s="311"/>
      <c r="H11" s="311"/>
      <c r="I11" s="311"/>
      <c r="J11" s="311"/>
      <c r="K11" s="188"/>
    </row>
    <row r="12" spans="2:11" customFormat="1" ht="15" customHeight="1" x14ac:dyDescent="0.2">
      <c r="B12" s="191"/>
      <c r="C12" s="192"/>
      <c r="D12" s="190"/>
      <c r="E12" s="190"/>
      <c r="F12" s="190"/>
      <c r="G12" s="190"/>
      <c r="H12" s="190"/>
      <c r="I12" s="190"/>
      <c r="J12" s="190"/>
      <c r="K12" s="188"/>
    </row>
    <row r="13" spans="2:11" customFormat="1" ht="15" customHeight="1" x14ac:dyDescent="0.2">
      <c r="B13" s="191"/>
      <c r="C13" s="192"/>
      <c r="D13" s="193" t="s">
        <v>1004</v>
      </c>
      <c r="E13" s="190"/>
      <c r="F13" s="190"/>
      <c r="G13" s="190"/>
      <c r="H13" s="190"/>
      <c r="I13" s="190"/>
      <c r="J13" s="190"/>
      <c r="K13" s="188"/>
    </row>
    <row r="14" spans="2:11" customFormat="1" ht="12.75" customHeight="1" x14ac:dyDescent="0.2">
      <c r="B14" s="191"/>
      <c r="C14" s="192"/>
      <c r="D14" s="192"/>
      <c r="E14" s="192"/>
      <c r="F14" s="192"/>
      <c r="G14" s="192"/>
      <c r="H14" s="192"/>
      <c r="I14" s="192"/>
      <c r="J14" s="192"/>
      <c r="K14" s="188"/>
    </row>
    <row r="15" spans="2:11" customFormat="1" ht="15" customHeight="1" x14ac:dyDescent="0.2">
      <c r="B15" s="191"/>
      <c r="C15" s="192"/>
      <c r="D15" s="311" t="s">
        <v>1005</v>
      </c>
      <c r="E15" s="311"/>
      <c r="F15" s="311"/>
      <c r="G15" s="311"/>
      <c r="H15" s="311"/>
      <c r="I15" s="311"/>
      <c r="J15" s="311"/>
      <c r="K15" s="188"/>
    </row>
    <row r="16" spans="2:11" customFormat="1" ht="15" customHeight="1" x14ac:dyDescent="0.2">
      <c r="B16" s="191"/>
      <c r="C16" s="192"/>
      <c r="D16" s="311" t="s">
        <v>1006</v>
      </c>
      <c r="E16" s="311"/>
      <c r="F16" s="311"/>
      <c r="G16" s="311"/>
      <c r="H16" s="311"/>
      <c r="I16" s="311"/>
      <c r="J16" s="311"/>
      <c r="K16" s="188"/>
    </row>
    <row r="17" spans="2:11" customFormat="1" ht="15" customHeight="1" x14ac:dyDescent="0.2">
      <c r="B17" s="191"/>
      <c r="C17" s="192"/>
      <c r="D17" s="311" t="s">
        <v>1007</v>
      </c>
      <c r="E17" s="311"/>
      <c r="F17" s="311"/>
      <c r="G17" s="311"/>
      <c r="H17" s="311"/>
      <c r="I17" s="311"/>
      <c r="J17" s="311"/>
      <c r="K17" s="188"/>
    </row>
    <row r="18" spans="2:11" customFormat="1" ht="15" customHeight="1" x14ac:dyDescent="0.2">
      <c r="B18" s="191"/>
      <c r="C18" s="192"/>
      <c r="D18" s="192"/>
      <c r="E18" s="194" t="s">
        <v>81</v>
      </c>
      <c r="F18" s="311" t="s">
        <v>1008</v>
      </c>
      <c r="G18" s="311"/>
      <c r="H18" s="311"/>
      <c r="I18" s="311"/>
      <c r="J18" s="311"/>
      <c r="K18" s="188"/>
    </row>
    <row r="19" spans="2:11" customFormat="1" ht="15" customHeight="1" x14ac:dyDescent="0.2">
      <c r="B19" s="191"/>
      <c r="C19" s="192"/>
      <c r="D19" s="192"/>
      <c r="E19" s="194" t="s">
        <v>1009</v>
      </c>
      <c r="F19" s="311" t="s">
        <v>1010</v>
      </c>
      <c r="G19" s="311"/>
      <c r="H19" s="311"/>
      <c r="I19" s="311"/>
      <c r="J19" s="311"/>
      <c r="K19" s="188"/>
    </row>
    <row r="20" spans="2:11" customFormat="1" ht="15" customHeight="1" x14ac:dyDescent="0.2">
      <c r="B20" s="191"/>
      <c r="C20" s="192"/>
      <c r="D20" s="192"/>
      <c r="E20" s="194" t="s">
        <v>1011</v>
      </c>
      <c r="F20" s="311" t="s">
        <v>1012</v>
      </c>
      <c r="G20" s="311"/>
      <c r="H20" s="311"/>
      <c r="I20" s="311"/>
      <c r="J20" s="311"/>
      <c r="K20" s="188"/>
    </row>
    <row r="21" spans="2:11" customFormat="1" ht="15" customHeight="1" x14ac:dyDescent="0.2">
      <c r="B21" s="191"/>
      <c r="C21" s="192"/>
      <c r="D21" s="192"/>
      <c r="E21" s="194" t="s">
        <v>101</v>
      </c>
      <c r="F21" s="311" t="s">
        <v>1013</v>
      </c>
      <c r="G21" s="311"/>
      <c r="H21" s="311"/>
      <c r="I21" s="311"/>
      <c r="J21" s="311"/>
      <c r="K21" s="188"/>
    </row>
    <row r="22" spans="2:11" customFormat="1" ht="15" customHeight="1" x14ac:dyDescent="0.2">
      <c r="B22" s="191"/>
      <c r="C22" s="192"/>
      <c r="D22" s="192"/>
      <c r="E22" s="194" t="s">
        <v>1014</v>
      </c>
      <c r="F22" s="311" t="s">
        <v>852</v>
      </c>
      <c r="G22" s="311"/>
      <c r="H22" s="311"/>
      <c r="I22" s="311"/>
      <c r="J22" s="311"/>
      <c r="K22" s="188"/>
    </row>
    <row r="23" spans="2:11" customFormat="1" ht="15" customHeight="1" x14ac:dyDescent="0.2">
      <c r="B23" s="191"/>
      <c r="C23" s="192"/>
      <c r="D23" s="192"/>
      <c r="E23" s="194" t="s">
        <v>87</v>
      </c>
      <c r="F23" s="311" t="s">
        <v>1015</v>
      </c>
      <c r="G23" s="311"/>
      <c r="H23" s="311"/>
      <c r="I23" s="311"/>
      <c r="J23" s="311"/>
      <c r="K23" s="188"/>
    </row>
    <row r="24" spans="2:11" customFormat="1" ht="12.75" customHeight="1" x14ac:dyDescent="0.2">
      <c r="B24" s="191"/>
      <c r="C24" s="192"/>
      <c r="D24" s="192"/>
      <c r="E24" s="192"/>
      <c r="F24" s="192"/>
      <c r="G24" s="192"/>
      <c r="H24" s="192"/>
      <c r="I24" s="192"/>
      <c r="J24" s="192"/>
      <c r="K24" s="188"/>
    </row>
    <row r="25" spans="2:11" customFormat="1" ht="15" customHeight="1" x14ac:dyDescent="0.2">
      <c r="B25" s="191"/>
      <c r="C25" s="311" t="s">
        <v>1016</v>
      </c>
      <c r="D25" s="311"/>
      <c r="E25" s="311"/>
      <c r="F25" s="311"/>
      <c r="G25" s="311"/>
      <c r="H25" s="311"/>
      <c r="I25" s="311"/>
      <c r="J25" s="311"/>
      <c r="K25" s="188"/>
    </row>
    <row r="26" spans="2:11" customFormat="1" ht="15" customHeight="1" x14ac:dyDescent="0.2">
      <c r="B26" s="191"/>
      <c r="C26" s="311" t="s">
        <v>1017</v>
      </c>
      <c r="D26" s="311"/>
      <c r="E26" s="311"/>
      <c r="F26" s="311"/>
      <c r="G26" s="311"/>
      <c r="H26" s="311"/>
      <c r="I26" s="311"/>
      <c r="J26" s="311"/>
      <c r="K26" s="188"/>
    </row>
    <row r="27" spans="2:11" customFormat="1" ht="15" customHeight="1" x14ac:dyDescent="0.2">
      <c r="B27" s="191"/>
      <c r="C27" s="190"/>
      <c r="D27" s="311" t="s">
        <v>1018</v>
      </c>
      <c r="E27" s="311"/>
      <c r="F27" s="311"/>
      <c r="G27" s="311"/>
      <c r="H27" s="311"/>
      <c r="I27" s="311"/>
      <c r="J27" s="311"/>
      <c r="K27" s="188"/>
    </row>
    <row r="28" spans="2:11" customFormat="1" ht="15" customHeight="1" x14ac:dyDescent="0.2">
      <c r="B28" s="191"/>
      <c r="C28" s="192"/>
      <c r="D28" s="311" t="s">
        <v>1019</v>
      </c>
      <c r="E28" s="311"/>
      <c r="F28" s="311"/>
      <c r="G28" s="311"/>
      <c r="H28" s="311"/>
      <c r="I28" s="311"/>
      <c r="J28" s="311"/>
      <c r="K28" s="188"/>
    </row>
    <row r="29" spans="2:11" customFormat="1" ht="12.75" customHeight="1" x14ac:dyDescent="0.2">
      <c r="B29" s="191"/>
      <c r="C29" s="192"/>
      <c r="D29" s="192"/>
      <c r="E29" s="192"/>
      <c r="F29" s="192"/>
      <c r="G29" s="192"/>
      <c r="H29" s="192"/>
      <c r="I29" s="192"/>
      <c r="J29" s="192"/>
      <c r="K29" s="188"/>
    </row>
    <row r="30" spans="2:11" customFormat="1" ht="15" customHeight="1" x14ac:dyDescent="0.2">
      <c r="B30" s="191"/>
      <c r="C30" s="192"/>
      <c r="D30" s="311" t="s">
        <v>1020</v>
      </c>
      <c r="E30" s="311"/>
      <c r="F30" s="311"/>
      <c r="G30" s="311"/>
      <c r="H30" s="311"/>
      <c r="I30" s="311"/>
      <c r="J30" s="311"/>
      <c r="K30" s="188"/>
    </row>
    <row r="31" spans="2:11" customFormat="1" ht="15" customHeight="1" x14ac:dyDescent="0.2">
      <c r="B31" s="191"/>
      <c r="C31" s="192"/>
      <c r="D31" s="311" t="s">
        <v>1021</v>
      </c>
      <c r="E31" s="311"/>
      <c r="F31" s="311"/>
      <c r="G31" s="311"/>
      <c r="H31" s="311"/>
      <c r="I31" s="311"/>
      <c r="J31" s="311"/>
      <c r="K31" s="188"/>
    </row>
    <row r="32" spans="2:11" customFormat="1" ht="12.75" customHeight="1" x14ac:dyDescent="0.2">
      <c r="B32" s="191"/>
      <c r="C32" s="192"/>
      <c r="D32" s="192"/>
      <c r="E32" s="192"/>
      <c r="F32" s="192"/>
      <c r="G32" s="192"/>
      <c r="H32" s="192"/>
      <c r="I32" s="192"/>
      <c r="J32" s="192"/>
      <c r="K32" s="188"/>
    </row>
    <row r="33" spans="2:11" customFormat="1" ht="15" customHeight="1" x14ac:dyDescent="0.2">
      <c r="B33" s="191"/>
      <c r="C33" s="192"/>
      <c r="D33" s="311" t="s">
        <v>1022</v>
      </c>
      <c r="E33" s="311"/>
      <c r="F33" s="311"/>
      <c r="G33" s="311"/>
      <c r="H33" s="311"/>
      <c r="I33" s="311"/>
      <c r="J33" s="311"/>
      <c r="K33" s="188"/>
    </row>
    <row r="34" spans="2:11" customFormat="1" ht="15" customHeight="1" x14ac:dyDescent="0.2">
      <c r="B34" s="191"/>
      <c r="C34" s="192"/>
      <c r="D34" s="311" t="s">
        <v>1023</v>
      </c>
      <c r="E34" s="311"/>
      <c r="F34" s="311"/>
      <c r="G34" s="311"/>
      <c r="H34" s="311"/>
      <c r="I34" s="311"/>
      <c r="J34" s="311"/>
      <c r="K34" s="188"/>
    </row>
    <row r="35" spans="2:11" customFormat="1" ht="15" customHeight="1" x14ac:dyDescent="0.2">
      <c r="B35" s="191"/>
      <c r="C35" s="192"/>
      <c r="D35" s="311" t="s">
        <v>1024</v>
      </c>
      <c r="E35" s="311"/>
      <c r="F35" s="311"/>
      <c r="G35" s="311"/>
      <c r="H35" s="311"/>
      <c r="I35" s="311"/>
      <c r="J35" s="311"/>
      <c r="K35" s="188"/>
    </row>
    <row r="36" spans="2:11" customFormat="1" ht="15" customHeight="1" x14ac:dyDescent="0.2">
      <c r="B36" s="191"/>
      <c r="C36" s="192"/>
      <c r="D36" s="190"/>
      <c r="E36" s="193" t="s">
        <v>131</v>
      </c>
      <c r="F36" s="190"/>
      <c r="G36" s="311" t="s">
        <v>1025</v>
      </c>
      <c r="H36" s="311"/>
      <c r="I36" s="311"/>
      <c r="J36" s="311"/>
      <c r="K36" s="188"/>
    </row>
    <row r="37" spans="2:11" customFormat="1" ht="30.75" customHeight="1" x14ac:dyDescent="0.2">
      <c r="B37" s="191"/>
      <c r="C37" s="192"/>
      <c r="D37" s="190"/>
      <c r="E37" s="193" t="s">
        <v>1026</v>
      </c>
      <c r="F37" s="190"/>
      <c r="G37" s="311" t="s">
        <v>1027</v>
      </c>
      <c r="H37" s="311"/>
      <c r="I37" s="311"/>
      <c r="J37" s="311"/>
      <c r="K37" s="188"/>
    </row>
    <row r="38" spans="2:11" customFormat="1" ht="15" customHeight="1" x14ac:dyDescent="0.2">
      <c r="B38" s="191"/>
      <c r="C38" s="192"/>
      <c r="D38" s="190"/>
      <c r="E38" s="193" t="s">
        <v>56</v>
      </c>
      <c r="F38" s="190"/>
      <c r="G38" s="311" t="s">
        <v>1028</v>
      </c>
      <c r="H38" s="311"/>
      <c r="I38" s="311"/>
      <c r="J38" s="311"/>
      <c r="K38" s="188"/>
    </row>
    <row r="39" spans="2:11" customFormat="1" ht="15" customHeight="1" x14ac:dyDescent="0.2">
      <c r="B39" s="191"/>
      <c r="C39" s="192"/>
      <c r="D39" s="190"/>
      <c r="E39" s="193" t="s">
        <v>57</v>
      </c>
      <c r="F39" s="190"/>
      <c r="G39" s="311" t="s">
        <v>1029</v>
      </c>
      <c r="H39" s="311"/>
      <c r="I39" s="311"/>
      <c r="J39" s="311"/>
      <c r="K39" s="188"/>
    </row>
    <row r="40" spans="2:11" customFormat="1" ht="15" customHeight="1" x14ac:dyDescent="0.2">
      <c r="B40" s="191"/>
      <c r="C40" s="192"/>
      <c r="D40" s="190"/>
      <c r="E40" s="193" t="s">
        <v>132</v>
      </c>
      <c r="F40" s="190"/>
      <c r="G40" s="311" t="s">
        <v>1030</v>
      </c>
      <c r="H40" s="311"/>
      <c r="I40" s="311"/>
      <c r="J40" s="311"/>
      <c r="K40" s="188"/>
    </row>
    <row r="41" spans="2:11" customFormat="1" ht="15" customHeight="1" x14ac:dyDescent="0.2">
      <c r="B41" s="191"/>
      <c r="C41" s="192"/>
      <c r="D41" s="190"/>
      <c r="E41" s="193" t="s">
        <v>133</v>
      </c>
      <c r="F41" s="190"/>
      <c r="G41" s="311" t="s">
        <v>1031</v>
      </c>
      <c r="H41" s="311"/>
      <c r="I41" s="311"/>
      <c r="J41" s="311"/>
      <c r="K41" s="188"/>
    </row>
    <row r="42" spans="2:11" customFormat="1" ht="15" customHeight="1" x14ac:dyDescent="0.2">
      <c r="B42" s="191"/>
      <c r="C42" s="192"/>
      <c r="D42" s="190"/>
      <c r="E42" s="193" t="s">
        <v>1032</v>
      </c>
      <c r="F42" s="190"/>
      <c r="G42" s="311" t="s">
        <v>1033</v>
      </c>
      <c r="H42" s="311"/>
      <c r="I42" s="311"/>
      <c r="J42" s="311"/>
      <c r="K42" s="188"/>
    </row>
    <row r="43" spans="2:11" customFormat="1" ht="15" customHeight="1" x14ac:dyDescent="0.2">
      <c r="B43" s="191"/>
      <c r="C43" s="192"/>
      <c r="D43" s="190"/>
      <c r="E43" s="193"/>
      <c r="F43" s="190"/>
      <c r="G43" s="311" t="s">
        <v>1034</v>
      </c>
      <c r="H43" s="311"/>
      <c r="I43" s="311"/>
      <c r="J43" s="311"/>
      <c r="K43" s="188"/>
    </row>
    <row r="44" spans="2:11" customFormat="1" ht="15" customHeight="1" x14ac:dyDescent="0.2">
      <c r="B44" s="191"/>
      <c r="C44" s="192"/>
      <c r="D44" s="190"/>
      <c r="E44" s="193" t="s">
        <v>1035</v>
      </c>
      <c r="F44" s="190"/>
      <c r="G44" s="311" t="s">
        <v>1036</v>
      </c>
      <c r="H44" s="311"/>
      <c r="I44" s="311"/>
      <c r="J44" s="311"/>
      <c r="K44" s="188"/>
    </row>
    <row r="45" spans="2:11" customFormat="1" ht="15" customHeight="1" x14ac:dyDescent="0.2">
      <c r="B45" s="191"/>
      <c r="C45" s="192"/>
      <c r="D45" s="190"/>
      <c r="E45" s="193" t="s">
        <v>135</v>
      </c>
      <c r="F45" s="190"/>
      <c r="G45" s="311" t="s">
        <v>1037</v>
      </c>
      <c r="H45" s="311"/>
      <c r="I45" s="311"/>
      <c r="J45" s="311"/>
      <c r="K45" s="188"/>
    </row>
    <row r="46" spans="2:11" customFormat="1" ht="12.75" customHeight="1" x14ac:dyDescent="0.2">
      <c r="B46" s="191"/>
      <c r="C46" s="192"/>
      <c r="D46" s="190"/>
      <c r="E46" s="190"/>
      <c r="F46" s="190"/>
      <c r="G46" s="190"/>
      <c r="H46" s="190"/>
      <c r="I46" s="190"/>
      <c r="J46" s="190"/>
      <c r="K46" s="188"/>
    </row>
    <row r="47" spans="2:11" customFormat="1" ht="15" customHeight="1" x14ac:dyDescent="0.2">
      <c r="B47" s="191"/>
      <c r="C47" s="192"/>
      <c r="D47" s="311" t="s">
        <v>1038</v>
      </c>
      <c r="E47" s="311"/>
      <c r="F47" s="311"/>
      <c r="G47" s="311"/>
      <c r="H47" s="311"/>
      <c r="I47" s="311"/>
      <c r="J47" s="311"/>
      <c r="K47" s="188"/>
    </row>
    <row r="48" spans="2:11" customFormat="1" ht="15" customHeight="1" x14ac:dyDescent="0.2">
      <c r="B48" s="191"/>
      <c r="C48" s="192"/>
      <c r="D48" s="192"/>
      <c r="E48" s="311" t="s">
        <v>1039</v>
      </c>
      <c r="F48" s="311"/>
      <c r="G48" s="311"/>
      <c r="H48" s="311"/>
      <c r="I48" s="311"/>
      <c r="J48" s="311"/>
      <c r="K48" s="188"/>
    </row>
    <row r="49" spans="2:11" customFormat="1" ht="15" customHeight="1" x14ac:dyDescent="0.2">
      <c r="B49" s="191"/>
      <c r="C49" s="192"/>
      <c r="D49" s="192"/>
      <c r="E49" s="311" t="s">
        <v>1040</v>
      </c>
      <c r="F49" s="311"/>
      <c r="G49" s="311"/>
      <c r="H49" s="311"/>
      <c r="I49" s="311"/>
      <c r="J49" s="311"/>
      <c r="K49" s="188"/>
    </row>
    <row r="50" spans="2:11" customFormat="1" ht="15" customHeight="1" x14ac:dyDescent="0.2">
      <c r="B50" s="191"/>
      <c r="C50" s="192"/>
      <c r="D50" s="192"/>
      <c r="E50" s="311" t="s">
        <v>1041</v>
      </c>
      <c r="F50" s="311"/>
      <c r="G50" s="311"/>
      <c r="H50" s="311"/>
      <c r="I50" s="311"/>
      <c r="J50" s="311"/>
      <c r="K50" s="188"/>
    </row>
    <row r="51" spans="2:11" customFormat="1" ht="15" customHeight="1" x14ac:dyDescent="0.2">
      <c r="B51" s="191"/>
      <c r="C51" s="192"/>
      <c r="D51" s="311" t="s">
        <v>1042</v>
      </c>
      <c r="E51" s="311"/>
      <c r="F51" s="311"/>
      <c r="G51" s="311"/>
      <c r="H51" s="311"/>
      <c r="I51" s="311"/>
      <c r="J51" s="311"/>
      <c r="K51" s="188"/>
    </row>
    <row r="52" spans="2:11" customFormat="1" ht="25.5" customHeight="1" x14ac:dyDescent="0.3">
      <c r="B52" s="187"/>
      <c r="C52" s="312" t="s">
        <v>1043</v>
      </c>
      <c r="D52" s="312"/>
      <c r="E52" s="312"/>
      <c r="F52" s="312"/>
      <c r="G52" s="312"/>
      <c r="H52" s="312"/>
      <c r="I52" s="312"/>
      <c r="J52" s="312"/>
      <c r="K52" s="188"/>
    </row>
    <row r="53" spans="2:11" customFormat="1" ht="5.25" customHeight="1" x14ac:dyDescent="0.2">
      <c r="B53" s="187"/>
      <c r="C53" s="189"/>
      <c r="D53" s="189"/>
      <c r="E53" s="189"/>
      <c r="F53" s="189"/>
      <c r="G53" s="189"/>
      <c r="H53" s="189"/>
      <c r="I53" s="189"/>
      <c r="J53" s="189"/>
      <c r="K53" s="188"/>
    </row>
    <row r="54" spans="2:11" customFormat="1" ht="15" customHeight="1" x14ac:dyDescent="0.2">
      <c r="B54" s="187"/>
      <c r="C54" s="311" t="s">
        <v>1044</v>
      </c>
      <c r="D54" s="311"/>
      <c r="E54" s="311"/>
      <c r="F54" s="311"/>
      <c r="G54" s="311"/>
      <c r="H54" s="311"/>
      <c r="I54" s="311"/>
      <c r="J54" s="311"/>
      <c r="K54" s="188"/>
    </row>
    <row r="55" spans="2:11" customFormat="1" ht="15" customHeight="1" x14ac:dyDescent="0.2">
      <c r="B55" s="187"/>
      <c r="C55" s="311" t="s">
        <v>1045</v>
      </c>
      <c r="D55" s="311"/>
      <c r="E55" s="311"/>
      <c r="F55" s="311"/>
      <c r="G55" s="311"/>
      <c r="H55" s="311"/>
      <c r="I55" s="311"/>
      <c r="J55" s="311"/>
      <c r="K55" s="188"/>
    </row>
    <row r="56" spans="2:11" customFormat="1" ht="12.75" customHeight="1" x14ac:dyDescent="0.2">
      <c r="B56" s="187"/>
      <c r="C56" s="190"/>
      <c r="D56" s="190"/>
      <c r="E56" s="190"/>
      <c r="F56" s="190"/>
      <c r="G56" s="190"/>
      <c r="H56" s="190"/>
      <c r="I56" s="190"/>
      <c r="J56" s="190"/>
      <c r="K56" s="188"/>
    </row>
    <row r="57" spans="2:11" customFormat="1" ht="15" customHeight="1" x14ac:dyDescent="0.2">
      <c r="B57" s="187"/>
      <c r="C57" s="311" t="s">
        <v>1046</v>
      </c>
      <c r="D57" s="311"/>
      <c r="E57" s="311"/>
      <c r="F57" s="311"/>
      <c r="G57" s="311"/>
      <c r="H57" s="311"/>
      <c r="I57" s="311"/>
      <c r="J57" s="311"/>
      <c r="K57" s="188"/>
    </row>
    <row r="58" spans="2:11" customFormat="1" ht="15" customHeight="1" x14ac:dyDescent="0.2">
      <c r="B58" s="187"/>
      <c r="C58" s="192"/>
      <c r="D58" s="311" t="s">
        <v>1047</v>
      </c>
      <c r="E58" s="311"/>
      <c r="F58" s="311"/>
      <c r="G58" s="311"/>
      <c r="H58" s="311"/>
      <c r="I58" s="311"/>
      <c r="J58" s="311"/>
      <c r="K58" s="188"/>
    </row>
    <row r="59" spans="2:11" customFormat="1" ht="15" customHeight="1" x14ac:dyDescent="0.2">
      <c r="B59" s="187"/>
      <c r="C59" s="192"/>
      <c r="D59" s="311" t="s">
        <v>1048</v>
      </c>
      <c r="E59" s="311"/>
      <c r="F59" s="311"/>
      <c r="G59" s="311"/>
      <c r="H59" s="311"/>
      <c r="I59" s="311"/>
      <c r="J59" s="311"/>
      <c r="K59" s="188"/>
    </row>
    <row r="60" spans="2:11" customFormat="1" ht="15" customHeight="1" x14ac:dyDescent="0.2">
      <c r="B60" s="187"/>
      <c r="C60" s="192"/>
      <c r="D60" s="311" t="s">
        <v>1049</v>
      </c>
      <c r="E60" s="311"/>
      <c r="F60" s="311"/>
      <c r="G60" s="311"/>
      <c r="H60" s="311"/>
      <c r="I60" s="311"/>
      <c r="J60" s="311"/>
      <c r="K60" s="188"/>
    </row>
    <row r="61" spans="2:11" customFormat="1" ht="15" customHeight="1" x14ac:dyDescent="0.2">
      <c r="B61" s="187"/>
      <c r="C61" s="192"/>
      <c r="D61" s="311" t="s">
        <v>1050</v>
      </c>
      <c r="E61" s="311"/>
      <c r="F61" s="311"/>
      <c r="G61" s="311"/>
      <c r="H61" s="311"/>
      <c r="I61" s="311"/>
      <c r="J61" s="311"/>
      <c r="K61" s="188"/>
    </row>
    <row r="62" spans="2:11" customFormat="1" ht="15" customHeight="1" x14ac:dyDescent="0.2">
      <c r="B62" s="187"/>
      <c r="C62" s="192"/>
      <c r="D62" s="314" t="s">
        <v>1051</v>
      </c>
      <c r="E62" s="314"/>
      <c r="F62" s="314"/>
      <c r="G62" s="314"/>
      <c r="H62" s="314"/>
      <c r="I62" s="314"/>
      <c r="J62" s="314"/>
      <c r="K62" s="188"/>
    </row>
    <row r="63" spans="2:11" customFormat="1" ht="15" customHeight="1" x14ac:dyDescent="0.2">
      <c r="B63" s="187"/>
      <c r="C63" s="192"/>
      <c r="D63" s="311" t="s">
        <v>1052</v>
      </c>
      <c r="E63" s="311"/>
      <c r="F63" s="311"/>
      <c r="G63" s="311"/>
      <c r="H63" s="311"/>
      <c r="I63" s="311"/>
      <c r="J63" s="311"/>
      <c r="K63" s="188"/>
    </row>
    <row r="64" spans="2:11" customFormat="1" ht="12.75" customHeight="1" x14ac:dyDescent="0.2">
      <c r="B64" s="187"/>
      <c r="C64" s="192"/>
      <c r="D64" s="192"/>
      <c r="E64" s="195"/>
      <c r="F64" s="192"/>
      <c r="G64" s="192"/>
      <c r="H64" s="192"/>
      <c r="I64" s="192"/>
      <c r="J64" s="192"/>
      <c r="K64" s="188"/>
    </row>
    <row r="65" spans="2:11" customFormat="1" ht="15" customHeight="1" x14ac:dyDescent="0.2">
      <c r="B65" s="187"/>
      <c r="C65" s="192"/>
      <c r="D65" s="311" t="s">
        <v>1053</v>
      </c>
      <c r="E65" s="311"/>
      <c r="F65" s="311"/>
      <c r="G65" s="311"/>
      <c r="H65" s="311"/>
      <c r="I65" s="311"/>
      <c r="J65" s="311"/>
      <c r="K65" s="188"/>
    </row>
    <row r="66" spans="2:11" customFormat="1" ht="15" customHeight="1" x14ac:dyDescent="0.2">
      <c r="B66" s="187"/>
      <c r="C66" s="192"/>
      <c r="D66" s="314" t="s">
        <v>1054</v>
      </c>
      <c r="E66" s="314"/>
      <c r="F66" s="314"/>
      <c r="G66" s="314"/>
      <c r="H66" s="314"/>
      <c r="I66" s="314"/>
      <c r="J66" s="314"/>
      <c r="K66" s="188"/>
    </row>
    <row r="67" spans="2:11" customFormat="1" ht="15" customHeight="1" x14ac:dyDescent="0.2">
      <c r="B67" s="187"/>
      <c r="C67" s="192"/>
      <c r="D67" s="311" t="s">
        <v>1055</v>
      </c>
      <c r="E67" s="311"/>
      <c r="F67" s="311"/>
      <c r="G67" s="311"/>
      <c r="H67" s="311"/>
      <c r="I67" s="311"/>
      <c r="J67" s="311"/>
      <c r="K67" s="188"/>
    </row>
    <row r="68" spans="2:11" customFormat="1" ht="15" customHeight="1" x14ac:dyDescent="0.2">
      <c r="B68" s="187"/>
      <c r="C68" s="192"/>
      <c r="D68" s="311" t="s">
        <v>1056</v>
      </c>
      <c r="E68" s="311"/>
      <c r="F68" s="311"/>
      <c r="G68" s="311"/>
      <c r="H68" s="311"/>
      <c r="I68" s="311"/>
      <c r="J68" s="311"/>
      <c r="K68" s="188"/>
    </row>
    <row r="69" spans="2:11" customFormat="1" ht="15" customHeight="1" x14ac:dyDescent="0.2">
      <c r="B69" s="187"/>
      <c r="C69" s="192"/>
      <c r="D69" s="311" t="s">
        <v>1057</v>
      </c>
      <c r="E69" s="311"/>
      <c r="F69" s="311"/>
      <c r="G69" s="311"/>
      <c r="H69" s="311"/>
      <c r="I69" s="311"/>
      <c r="J69" s="311"/>
      <c r="K69" s="188"/>
    </row>
    <row r="70" spans="2:11" customFormat="1" ht="15" customHeight="1" x14ac:dyDescent="0.2">
      <c r="B70" s="187"/>
      <c r="C70" s="192"/>
      <c r="D70" s="311" t="s">
        <v>1058</v>
      </c>
      <c r="E70" s="311"/>
      <c r="F70" s="311"/>
      <c r="G70" s="311"/>
      <c r="H70" s="311"/>
      <c r="I70" s="311"/>
      <c r="J70" s="311"/>
      <c r="K70" s="188"/>
    </row>
    <row r="71" spans="2:11" customFormat="1" ht="12.75" customHeight="1" x14ac:dyDescent="0.2">
      <c r="B71" s="196"/>
      <c r="C71" s="197"/>
      <c r="D71" s="197"/>
      <c r="E71" s="197"/>
      <c r="F71" s="197"/>
      <c r="G71" s="197"/>
      <c r="H71" s="197"/>
      <c r="I71" s="197"/>
      <c r="J71" s="197"/>
      <c r="K71" s="198"/>
    </row>
    <row r="72" spans="2:11" customFormat="1" ht="18.75" customHeight="1" x14ac:dyDescent="0.2">
      <c r="B72" s="199"/>
      <c r="C72" s="199"/>
      <c r="D72" s="199"/>
      <c r="E72" s="199"/>
      <c r="F72" s="199"/>
      <c r="G72" s="199"/>
      <c r="H72" s="199"/>
      <c r="I72" s="199"/>
      <c r="J72" s="199"/>
      <c r="K72" s="200"/>
    </row>
    <row r="73" spans="2:11" customFormat="1" ht="18.75" customHeight="1" x14ac:dyDescent="0.2">
      <c r="B73" s="200"/>
      <c r="C73" s="200"/>
      <c r="D73" s="200"/>
      <c r="E73" s="200"/>
      <c r="F73" s="200"/>
      <c r="G73" s="200"/>
      <c r="H73" s="200"/>
      <c r="I73" s="200"/>
      <c r="J73" s="200"/>
      <c r="K73" s="200"/>
    </row>
    <row r="74" spans="2:11" customFormat="1" ht="7.5" customHeight="1" x14ac:dyDescent="0.2">
      <c r="B74" s="201"/>
      <c r="C74" s="202"/>
      <c r="D74" s="202"/>
      <c r="E74" s="202"/>
      <c r="F74" s="202"/>
      <c r="G74" s="202"/>
      <c r="H74" s="202"/>
      <c r="I74" s="202"/>
      <c r="J74" s="202"/>
      <c r="K74" s="203"/>
    </row>
    <row r="75" spans="2:11" customFormat="1" ht="45" customHeight="1" x14ac:dyDescent="0.2">
      <c r="B75" s="204"/>
      <c r="C75" s="315" t="s">
        <v>1059</v>
      </c>
      <c r="D75" s="315"/>
      <c r="E75" s="315"/>
      <c r="F75" s="315"/>
      <c r="G75" s="315"/>
      <c r="H75" s="315"/>
      <c r="I75" s="315"/>
      <c r="J75" s="315"/>
      <c r="K75" s="205"/>
    </row>
    <row r="76" spans="2:11" customFormat="1" ht="17.25" customHeight="1" x14ac:dyDescent="0.2">
      <c r="B76" s="204"/>
      <c r="C76" s="206" t="s">
        <v>1060</v>
      </c>
      <c r="D76" s="206"/>
      <c r="E76" s="206"/>
      <c r="F76" s="206" t="s">
        <v>1061</v>
      </c>
      <c r="G76" s="207"/>
      <c r="H76" s="206" t="s">
        <v>57</v>
      </c>
      <c r="I76" s="206" t="s">
        <v>60</v>
      </c>
      <c r="J76" s="206" t="s">
        <v>1062</v>
      </c>
      <c r="K76" s="205"/>
    </row>
    <row r="77" spans="2:11" customFormat="1" ht="17.25" customHeight="1" x14ac:dyDescent="0.2">
      <c r="B77" s="204"/>
      <c r="C77" s="208" t="s">
        <v>1063</v>
      </c>
      <c r="D77" s="208"/>
      <c r="E77" s="208"/>
      <c r="F77" s="209" t="s">
        <v>1064</v>
      </c>
      <c r="G77" s="210"/>
      <c r="H77" s="208"/>
      <c r="I77" s="208"/>
      <c r="J77" s="208" t="s">
        <v>1065</v>
      </c>
      <c r="K77" s="205"/>
    </row>
    <row r="78" spans="2:11" customFormat="1" ht="5.25" customHeight="1" x14ac:dyDescent="0.2">
      <c r="B78" s="204"/>
      <c r="C78" s="211"/>
      <c r="D78" s="211"/>
      <c r="E78" s="211"/>
      <c r="F78" s="211"/>
      <c r="G78" s="212"/>
      <c r="H78" s="211"/>
      <c r="I78" s="211"/>
      <c r="J78" s="211"/>
      <c r="K78" s="205"/>
    </row>
    <row r="79" spans="2:11" customFormat="1" ht="15" customHeight="1" x14ac:dyDescent="0.2">
      <c r="B79" s="204"/>
      <c r="C79" s="193" t="s">
        <v>56</v>
      </c>
      <c r="D79" s="213"/>
      <c r="E79" s="213"/>
      <c r="F79" s="214" t="s">
        <v>1066</v>
      </c>
      <c r="G79" s="215"/>
      <c r="H79" s="193" t="s">
        <v>1067</v>
      </c>
      <c r="I79" s="193" t="s">
        <v>1068</v>
      </c>
      <c r="J79" s="193">
        <v>20</v>
      </c>
      <c r="K79" s="205"/>
    </row>
    <row r="80" spans="2:11" customFormat="1" ht="15" customHeight="1" x14ac:dyDescent="0.2">
      <c r="B80" s="204"/>
      <c r="C80" s="193" t="s">
        <v>1069</v>
      </c>
      <c r="D80" s="193"/>
      <c r="E80" s="193"/>
      <c r="F80" s="214" t="s">
        <v>1066</v>
      </c>
      <c r="G80" s="215"/>
      <c r="H80" s="193" t="s">
        <v>1070</v>
      </c>
      <c r="I80" s="193" t="s">
        <v>1068</v>
      </c>
      <c r="J80" s="193">
        <v>120</v>
      </c>
      <c r="K80" s="205"/>
    </row>
    <row r="81" spans="2:11" customFormat="1" ht="15" customHeight="1" x14ac:dyDescent="0.2">
      <c r="B81" s="216"/>
      <c r="C81" s="193" t="s">
        <v>1071</v>
      </c>
      <c r="D81" s="193"/>
      <c r="E81" s="193"/>
      <c r="F81" s="214" t="s">
        <v>1072</v>
      </c>
      <c r="G81" s="215"/>
      <c r="H81" s="193" t="s">
        <v>1073</v>
      </c>
      <c r="I81" s="193" t="s">
        <v>1068</v>
      </c>
      <c r="J81" s="193">
        <v>50</v>
      </c>
      <c r="K81" s="205"/>
    </row>
    <row r="82" spans="2:11" customFormat="1" ht="15" customHeight="1" x14ac:dyDescent="0.2">
      <c r="B82" s="216"/>
      <c r="C82" s="193" t="s">
        <v>1074</v>
      </c>
      <c r="D82" s="193"/>
      <c r="E82" s="193"/>
      <c r="F82" s="214" t="s">
        <v>1066</v>
      </c>
      <c r="G82" s="215"/>
      <c r="H82" s="193" t="s">
        <v>1075</v>
      </c>
      <c r="I82" s="193" t="s">
        <v>1076</v>
      </c>
      <c r="J82" s="193"/>
      <c r="K82" s="205"/>
    </row>
    <row r="83" spans="2:11" customFormat="1" ht="15" customHeight="1" x14ac:dyDescent="0.2">
      <c r="B83" s="216"/>
      <c r="C83" s="193" t="s">
        <v>1077</v>
      </c>
      <c r="D83" s="193"/>
      <c r="E83" s="193"/>
      <c r="F83" s="214" t="s">
        <v>1072</v>
      </c>
      <c r="G83" s="193"/>
      <c r="H83" s="193" t="s">
        <v>1078</v>
      </c>
      <c r="I83" s="193" t="s">
        <v>1068</v>
      </c>
      <c r="J83" s="193">
        <v>15</v>
      </c>
      <c r="K83" s="205"/>
    </row>
    <row r="84" spans="2:11" customFormat="1" ht="15" customHeight="1" x14ac:dyDescent="0.2">
      <c r="B84" s="216"/>
      <c r="C84" s="193" t="s">
        <v>1079</v>
      </c>
      <c r="D84" s="193"/>
      <c r="E84" s="193"/>
      <c r="F84" s="214" t="s">
        <v>1072</v>
      </c>
      <c r="G84" s="193"/>
      <c r="H84" s="193" t="s">
        <v>1080</v>
      </c>
      <c r="I84" s="193" t="s">
        <v>1068</v>
      </c>
      <c r="J84" s="193">
        <v>15</v>
      </c>
      <c r="K84" s="205"/>
    </row>
    <row r="85" spans="2:11" customFormat="1" ht="15" customHeight="1" x14ac:dyDescent="0.2">
      <c r="B85" s="216"/>
      <c r="C85" s="193" t="s">
        <v>1081</v>
      </c>
      <c r="D85" s="193"/>
      <c r="E85" s="193"/>
      <c r="F85" s="214" t="s">
        <v>1072</v>
      </c>
      <c r="G85" s="193"/>
      <c r="H85" s="193" t="s">
        <v>1082</v>
      </c>
      <c r="I85" s="193" t="s">
        <v>1068</v>
      </c>
      <c r="J85" s="193">
        <v>20</v>
      </c>
      <c r="K85" s="205"/>
    </row>
    <row r="86" spans="2:11" customFormat="1" ht="15" customHeight="1" x14ac:dyDescent="0.2">
      <c r="B86" s="216"/>
      <c r="C86" s="193" t="s">
        <v>1083</v>
      </c>
      <c r="D86" s="193"/>
      <c r="E86" s="193"/>
      <c r="F86" s="214" t="s">
        <v>1072</v>
      </c>
      <c r="G86" s="193"/>
      <c r="H86" s="193" t="s">
        <v>1084</v>
      </c>
      <c r="I86" s="193" t="s">
        <v>1068</v>
      </c>
      <c r="J86" s="193">
        <v>20</v>
      </c>
      <c r="K86" s="205"/>
    </row>
    <row r="87" spans="2:11" customFormat="1" ht="15" customHeight="1" x14ac:dyDescent="0.2">
      <c r="B87" s="216"/>
      <c r="C87" s="193" t="s">
        <v>1085</v>
      </c>
      <c r="D87" s="193"/>
      <c r="E87" s="193"/>
      <c r="F87" s="214" t="s">
        <v>1072</v>
      </c>
      <c r="G87" s="215"/>
      <c r="H87" s="193" t="s">
        <v>1086</v>
      </c>
      <c r="I87" s="193" t="s">
        <v>1068</v>
      </c>
      <c r="J87" s="193">
        <v>50</v>
      </c>
      <c r="K87" s="205"/>
    </row>
    <row r="88" spans="2:11" customFormat="1" ht="15" customHeight="1" x14ac:dyDescent="0.2">
      <c r="B88" s="216"/>
      <c r="C88" s="193" t="s">
        <v>1087</v>
      </c>
      <c r="D88" s="193"/>
      <c r="E88" s="193"/>
      <c r="F88" s="214" t="s">
        <v>1072</v>
      </c>
      <c r="G88" s="215"/>
      <c r="H88" s="193" t="s">
        <v>1088</v>
      </c>
      <c r="I88" s="193" t="s">
        <v>1068</v>
      </c>
      <c r="J88" s="193">
        <v>20</v>
      </c>
      <c r="K88" s="205"/>
    </row>
    <row r="89" spans="2:11" customFormat="1" ht="15" customHeight="1" x14ac:dyDescent="0.2">
      <c r="B89" s="216"/>
      <c r="C89" s="193" t="s">
        <v>1089</v>
      </c>
      <c r="D89" s="193"/>
      <c r="E89" s="193"/>
      <c r="F89" s="214" t="s">
        <v>1072</v>
      </c>
      <c r="G89" s="215"/>
      <c r="H89" s="193" t="s">
        <v>1090</v>
      </c>
      <c r="I89" s="193" t="s">
        <v>1068</v>
      </c>
      <c r="J89" s="193">
        <v>20</v>
      </c>
      <c r="K89" s="205"/>
    </row>
    <row r="90" spans="2:11" customFormat="1" ht="15" customHeight="1" x14ac:dyDescent="0.2">
      <c r="B90" s="216"/>
      <c r="C90" s="193" t="s">
        <v>1091</v>
      </c>
      <c r="D90" s="193"/>
      <c r="E90" s="193"/>
      <c r="F90" s="214" t="s">
        <v>1072</v>
      </c>
      <c r="G90" s="215"/>
      <c r="H90" s="193" t="s">
        <v>1092</v>
      </c>
      <c r="I90" s="193" t="s">
        <v>1068</v>
      </c>
      <c r="J90" s="193">
        <v>50</v>
      </c>
      <c r="K90" s="205"/>
    </row>
    <row r="91" spans="2:11" customFormat="1" ht="15" customHeight="1" x14ac:dyDescent="0.2">
      <c r="B91" s="216"/>
      <c r="C91" s="193" t="s">
        <v>1093</v>
      </c>
      <c r="D91" s="193"/>
      <c r="E91" s="193"/>
      <c r="F91" s="214" t="s">
        <v>1072</v>
      </c>
      <c r="G91" s="215"/>
      <c r="H91" s="193" t="s">
        <v>1093</v>
      </c>
      <c r="I91" s="193" t="s">
        <v>1068</v>
      </c>
      <c r="J91" s="193">
        <v>50</v>
      </c>
      <c r="K91" s="205"/>
    </row>
    <row r="92" spans="2:11" customFormat="1" ht="15" customHeight="1" x14ac:dyDescent="0.2">
      <c r="B92" s="216"/>
      <c r="C92" s="193" t="s">
        <v>1094</v>
      </c>
      <c r="D92" s="193"/>
      <c r="E92" s="193"/>
      <c r="F92" s="214" t="s">
        <v>1072</v>
      </c>
      <c r="G92" s="215"/>
      <c r="H92" s="193" t="s">
        <v>1095</v>
      </c>
      <c r="I92" s="193" t="s">
        <v>1068</v>
      </c>
      <c r="J92" s="193">
        <v>255</v>
      </c>
      <c r="K92" s="205"/>
    </row>
    <row r="93" spans="2:11" customFormat="1" ht="15" customHeight="1" x14ac:dyDescent="0.2">
      <c r="B93" s="216"/>
      <c r="C93" s="193" t="s">
        <v>1096</v>
      </c>
      <c r="D93" s="193"/>
      <c r="E93" s="193"/>
      <c r="F93" s="214" t="s">
        <v>1066</v>
      </c>
      <c r="G93" s="215"/>
      <c r="H93" s="193" t="s">
        <v>1097</v>
      </c>
      <c r="I93" s="193" t="s">
        <v>1098</v>
      </c>
      <c r="J93" s="193"/>
      <c r="K93" s="205"/>
    </row>
    <row r="94" spans="2:11" customFormat="1" ht="15" customHeight="1" x14ac:dyDescent="0.2">
      <c r="B94" s="216"/>
      <c r="C94" s="193" t="s">
        <v>1099</v>
      </c>
      <c r="D94" s="193"/>
      <c r="E94" s="193"/>
      <c r="F94" s="214" t="s">
        <v>1066</v>
      </c>
      <c r="G94" s="215"/>
      <c r="H94" s="193" t="s">
        <v>1100</v>
      </c>
      <c r="I94" s="193" t="s">
        <v>1101</v>
      </c>
      <c r="J94" s="193"/>
      <c r="K94" s="205"/>
    </row>
    <row r="95" spans="2:11" customFormat="1" ht="15" customHeight="1" x14ac:dyDescent="0.2">
      <c r="B95" s="216"/>
      <c r="C95" s="193" t="s">
        <v>1102</v>
      </c>
      <c r="D95" s="193"/>
      <c r="E95" s="193"/>
      <c r="F95" s="214" t="s">
        <v>1066</v>
      </c>
      <c r="G95" s="215"/>
      <c r="H95" s="193" t="s">
        <v>1102</v>
      </c>
      <c r="I95" s="193" t="s">
        <v>1101</v>
      </c>
      <c r="J95" s="193"/>
      <c r="K95" s="205"/>
    </row>
    <row r="96" spans="2:11" customFormat="1" ht="15" customHeight="1" x14ac:dyDescent="0.2">
      <c r="B96" s="216"/>
      <c r="C96" s="193" t="s">
        <v>41</v>
      </c>
      <c r="D96" s="193"/>
      <c r="E96" s="193"/>
      <c r="F96" s="214" t="s">
        <v>1066</v>
      </c>
      <c r="G96" s="215"/>
      <c r="H96" s="193" t="s">
        <v>1103</v>
      </c>
      <c r="I96" s="193" t="s">
        <v>1101</v>
      </c>
      <c r="J96" s="193"/>
      <c r="K96" s="205"/>
    </row>
    <row r="97" spans="2:11" customFormat="1" ht="15" customHeight="1" x14ac:dyDescent="0.2">
      <c r="B97" s="216"/>
      <c r="C97" s="193" t="s">
        <v>51</v>
      </c>
      <c r="D97" s="193"/>
      <c r="E97" s="193"/>
      <c r="F97" s="214" t="s">
        <v>1066</v>
      </c>
      <c r="G97" s="215"/>
      <c r="H97" s="193" t="s">
        <v>1104</v>
      </c>
      <c r="I97" s="193" t="s">
        <v>1101</v>
      </c>
      <c r="J97" s="193"/>
      <c r="K97" s="205"/>
    </row>
    <row r="98" spans="2:11" customFormat="1" ht="15" customHeight="1" x14ac:dyDescent="0.2">
      <c r="B98" s="217"/>
      <c r="C98" s="218"/>
      <c r="D98" s="218"/>
      <c r="E98" s="218"/>
      <c r="F98" s="218"/>
      <c r="G98" s="218"/>
      <c r="H98" s="218"/>
      <c r="I98" s="218"/>
      <c r="J98" s="218"/>
      <c r="K98" s="219"/>
    </row>
    <row r="99" spans="2:11" customFormat="1" ht="18.75" customHeight="1" x14ac:dyDescent="0.2">
      <c r="B99" s="220"/>
      <c r="C99" s="221"/>
      <c r="D99" s="221"/>
      <c r="E99" s="221"/>
      <c r="F99" s="221"/>
      <c r="G99" s="221"/>
      <c r="H99" s="221"/>
      <c r="I99" s="221"/>
      <c r="J99" s="221"/>
      <c r="K99" s="220"/>
    </row>
    <row r="100" spans="2:11" customFormat="1" ht="18.75" customHeight="1" x14ac:dyDescent="0.2"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</row>
    <row r="101" spans="2:11" customFormat="1" ht="7.5" customHeight="1" x14ac:dyDescent="0.2">
      <c r="B101" s="201"/>
      <c r="C101" s="202"/>
      <c r="D101" s="202"/>
      <c r="E101" s="202"/>
      <c r="F101" s="202"/>
      <c r="G101" s="202"/>
      <c r="H101" s="202"/>
      <c r="I101" s="202"/>
      <c r="J101" s="202"/>
      <c r="K101" s="203"/>
    </row>
    <row r="102" spans="2:11" customFormat="1" ht="45" customHeight="1" x14ac:dyDescent="0.2">
      <c r="B102" s="204"/>
      <c r="C102" s="315" t="s">
        <v>1105</v>
      </c>
      <c r="D102" s="315"/>
      <c r="E102" s="315"/>
      <c r="F102" s="315"/>
      <c r="G102" s="315"/>
      <c r="H102" s="315"/>
      <c r="I102" s="315"/>
      <c r="J102" s="315"/>
      <c r="K102" s="205"/>
    </row>
    <row r="103" spans="2:11" customFormat="1" ht="17.25" customHeight="1" x14ac:dyDescent="0.2">
      <c r="B103" s="204"/>
      <c r="C103" s="206" t="s">
        <v>1060</v>
      </c>
      <c r="D103" s="206"/>
      <c r="E103" s="206"/>
      <c r="F103" s="206" t="s">
        <v>1061</v>
      </c>
      <c r="G103" s="207"/>
      <c r="H103" s="206" t="s">
        <v>57</v>
      </c>
      <c r="I103" s="206" t="s">
        <v>60</v>
      </c>
      <c r="J103" s="206" t="s">
        <v>1062</v>
      </c>
      <c r="K103" s="205"/>
    </row>
    <row r="104" spans="2:11" customFormat="1" ht="17.25" customHeight="1" x14ac:dyDescent="0.2">
      <c r="B104" s="204"/>
      <c r="C104" s="208" t="s">
        <v>1063</v>
      </c>
      <c r="D104" s="208"/>
      <c r="E104" s="208"/>
      <c r="F104" s="209" t="s">
        <v>1064</v>
      </c>
      <c r="G104" s="210"/>
      <c r="H104" s="208"/>
      <c r="I104" s="208"/>
      <c r="J104" s="208" t="s">
        <v>1065</v>
      </c>
      <c r="K104" s="205"/>
    </row>
    <row r="105" spans="2:11" customFormat="1" ht="5.25" customHeight="1" x14ac:dyDescent="0.2">
      <c r="B105" s="204"/>
      <c r="C105" s="206"/>
      <c r="D105" s="206"/>
      <c r="E105" s="206"/>
      <c r="F105" s="206"/>
      <c r="G105" s="222"/>
      <c r="H105" s="206"/>
      <c r="I105" s="206"/>
      <c r="J105" s="206"/>
      <c r="K105" s="205"/>
    </row>
    <row r="106" spans="2:11" customFormat="1" ht="15" customHeight="1" x14ac:dyDescent="0.2">
      <c r="B106" s="204"/>
      <c r="C106" s="193" t="s">
        <v>56</v>
      </c>
      <c r="D106" s="213"/>
      <c r="E106" s="213"/>
      <c r="F106" s="214" t="s">
        <v>1066</v>
      </c>
      <c r="G106" s="193"/>
      <c r="H106" s="193" t="s">
        <v>1106</v>
      </c>
      <c r="I106" s="193" t="s">
        <v>1068</v>
      </c>
      <c r="J106" s="193">
        <v>20</v>
      </c>
      <c r="K106" s="205"/>
    </row>
    <row r="107" spans="2:11" customFormat="1" ht="15" customHeight="1" x14ac:dyDescent="0.2">
      <c r="B107" s="204"/>
      <c r="C107" s="193" t="s">
        <v>1069</v>
      </c>
      <c r="D107" s="193"/>
      <c r="E107" s="193"/>
      <c r="F107" s="214" t="s">
        <v>1066</v>
      </c>
      <c r="G107" s="193"/>
      <c r="H107" s="193" t="s">
        <v>1106</v>
      </c>
      <c r="I107" s="193" t="s">
        <v>1068</v>
      </c>
      <c r="J107" s="193">
        <v>120</v>
      </c>
      <c r="K107" s="205"/>
    </row>
    <row r="108" spans="2:11" customFormat="1" ht="15" customHeight="1" x14ac:dyDescent="0.2">
      <c r="B108" s="216"/>
      <c r="C108" s="193" t="s">
        <v>1071</v>
      </c>
      <c r="D108" s="193"/>
      <c r="E108" s="193"/>
      <c r="F108" s="214" t="s">
        <v>1072</v>
      </c>
      <c r="G108" s="193"/>
      <c r="H108" s="193" t="s">
        <v>1106</v>
      </c>
      <c r="I108" s="193" t="s">
        <v>1068</v>
      </c>
      <c r="J108" s="193">
        <v>50</v>
      </c>
      <c r="K108" s="205"/>
    </row>
    <row r="109" spans="2:11" customFormat="1" ht="15" customHeight="1" x14ac:dyDescent="0.2">
      <c r="B109" s="216"/>
      <c r="C109" s="193" t="s">
        <v>1074</v>
      </c>
      <c r="D109" s="193"/>
      <c r="E109" s="193"/>
      <c r="F109" s="214" t="s">
        <v>1066</v>
      </c>
      <c r="G109" s="193"/>
      <c r="H109" s="193" t="s">
        <v>1106</v>
      </c>
      <c r="I109" s="193" t="s">
        <v>1076</v>
      </c>
      <c r="J109" s="193"/>
      <c r="K109" s="205"/>
    </row>
    <row r="110" spans="2:11" customFormat="1" ht="15" customHeight="1" x14ac:dyDescent="0.2">
      <c r="B110" s="216"/>
      <c r="C110" s="193" t="s">
        <v>1085</v>
      </c>
      <c r="D110" s="193"/>
      <c r="E110" s="193"/>
      <c r="F110" s="214" t="s">
        <v>1072</v>
      </c>
      <c r="G110" s="193"/>
      <c r="H110" s="193" t="s">
        <v>1106</v>
      </c>
      <c r="I110" s="193" t="s">
        <v>1068</v>
      </c>
      <c r="J110" s="193">
        <v>50</v>
      </c>
      <c r="K110" s="205"/>
    </row>
    <row r="111" spans="2:11" customFormat="1" ht="15" customHeight="1" x14ac:dyDescent="0.2">
      <c r="B111" s="216"/>
      <c r="C111" s="193" t="s">
        <v>1093</v>
      </c>
      <c r="D111" s="193"/>
      <c r="E111" s="193"/>
      <c r="F111" s="214" t="s">
        <v>1072</v>
      </c>
      <c r="G111" s="193"/>
      <c r="H111" s="193" t="s">
        <v>1106</v>
      </c>
      <c r="I111" s="193" t="s">
        <v>1068</v>
      </c>
      <c r="J111" s="193">
        <v>50</v>
      </c>
      <c r="K111" s="205"/>
    </row>
    <row r="112" spans="2:11" customFormat="1" ht="15" customHeight="1" x14ac:dyDescent="0.2">
      <c r="B112" s="216"/>
      <c r="C112" s="193" t="s">
        <v>1091</v>
      </c>
      <c r="D112" s="193"/>
      <c r="E112" s="193"/>
      <c r="F112" s="214" t="s">
        <v>1072</v>
      </c>
      <c r="G112" s="193"/>
      <c r="H112" s="193" t="s">
        <v>1106</v>
      </c>
      <c r="I112" s="193" t="s">
        <v>1068</v>
      </c>
      <c r="J112" s="193">
        <v>50</v>
      </c>
      <c r="K112" s="205"/>
    </row>
    <row r="113" spans="2:11" customFormat="1" ht="15" customHeight="1" x14ac:dyDescent="0.2">
      <c r="B113" s="216"/>
      <c r="C113" s="193" t="s">
        <v>56</v>
      </c>
      <c r="D113" s="193"/>
      <c r="E113" s="193"/>
      <c r="F113" s="214" t="s">
        <v>1066</v>
      </c>
      <c r="G113" s="193"/>
      <c r="H113" s="193" t="s">
        <v>1107</v>
      </c>
      <c r="I113" s="193" t="s">
        <v>1068</v>
      </c>
      <c r="J113" s="193">
        <v>20</v>
      </c>
      <c r="K113" s="205"/>
    </row>
    <row r="114" spans="2:11" customFormat="1" ht="15" customHeight="1" x14ac:dyDescent="0.2">
      <c r="B114" s="216"/>
      <c r="C114" s="193" t="s">
        <v>1108</v>
      </c>
      <c r="D114" s="193"/>
      <c r="E114" s="193"/>
      <c r="F114" s="214" t="s">
        <v>1066</v>
      </c>
      <c r="G114" s="193"/>
      <c r="H114" s="193" t="s">
        <v>1109</v>
      </c>
      <c r="I114" s="193" t="s">
        <v>1068</v>
      </c>
      <c r="J114" s="193">
        <v>120</v>
      </c>
      <c r="K114" s="205"/>
    </row>
    <row r="115" spans="2:11" customFormat="1" ht="15" customHeight="1" x14ac:dyDescent="0.2">
      <c r="B115" s="216"/>
      <c r="C115" s="193" t="s">
        <v>41</v>
      </c>
      <c r="D115" s="193"/>
      <c r="E115" s="193"/>
      <c r="F115" s="214" t="s">
        <v>1066</v>
      </c>
      <c r="G115" s="193"/>
      <c r="H115" s="193" t="s">
        <v>1110</v>
      </c>
      <c r="I115" s="193" t="s">
        <v>1101</v>
      </c>
      <c r="J115" s="193"/>
      <c r="K115" s="205"/>
    </row>
    <row r="116" spans="2:11" customFormat="1" ht="15" customHeight="1" x14ac:dyDescent="0.2">
      <c r="B116" s="216"/>
      <c r="C116" s="193" t="s">
        <v>51</v>
      </c>
      <c r="D116" s="193"/>
      <c r="E116" s="193"/>
      <c r="F116" s="214" t="s">
        <v>1066</v>
      </c>
      <c r="G116" s="193"/>
      <c r="H116" s="193" t="s">
        <v>1111</v>
      </c>
      <c r="I116" s="193" t="s">
        <v>1101</v>
      </c>
      <c r="J116" s="193"/>
      <c r="K116" s="205"/>
    </row>
    <row r="117" spans="2:11" customFormat="1" ht="15" customHeight="1" x14ac:dyDescent="0.2">
      <c r="B117" s="216"/>
      <c r="C117" s="193" t="s">
        <v>60</v>
      </c>
      <c r="D117" s="193"/>
      <c r="E117" s="193"/>
      <c r="F117" s="214" t="s">
        <v>1066</v>
      </c>
      <c r="G117" s="193"/>
      <c r="H117" s="193" t="s">
        <v>1112</v>
      </c>
      <c r="I117" s="193" t="s">
        <v>1113</v>
      </c>
      <c r="J117" s="193"/>
      <c r="K117" s="205"/>
    </row>
    <row r="118" spans="2:11" customFormat="1" ht="15" customHeight="1" x14ac:dyDescent="0.2">
      <c r="B118" s="217"/>
      <c r="C118" s="223"/>
      <c r="D118" s="223"/>
      <c r="E118" s="223"/>
      <c r="F118" s="223"/>
      <c r="G118" s="223"/>
      <c r="H118" s="223"/>
      <c r="I118" s="223"/>
      <c r="J118" s="223"/>
      <c r="K118" s="219"/>
    </row>
    <row r="119" spans="2:11" customFormat="1" ht="18.75" customHeight="1" x14ac:dyDescent="0.2">
      <c r="B119" s="224"/>
      <c r="C119" s="225"/>
      <c r="D119" s="225"/>
      <c r="E119" s="225"/>
      <c r="F119" s="226"/>
      <c r="G119" s="225"/>
      <c r="H119" s="225"/>
      <c r="I119" s="225"/>
      <c r="J119" s="225"/>
      <c r="K119" s="224"/>
    </row>
    <row r="120" spans="2:11" customFormat="1" ht="18.75" customHeight="1" x14ac:dyDescent="0.2"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</row>
    <row r="121" spans="2:11" customFormat="1" ht="7.5" customHeight="1" x14ac:dyDescent="0.2">
      <c r="B121" s="227"/>
      <c r="C121" s="228"/>
      <c r="D121" s="228"/>
      <c r="E121" s="228"/>
      <c r="F121" s="228"/>
      <c r="G121" s="228"/>
      <c r="H121" s="228"/>
      <c r="I121" s="228"/>
      <c r="J121" s="228"/>
      <c r="K121" s="229"/>
    </row>
    <row r="122" spans="2:11" customFormat="1" ht="45" customHeight="1" x14ac:dyDescent="0.2">
      <c r="B122" s="230"/>
      <c r="C122" s="313" t="s">
        <v>1114</v>
      </c>
      <c r="D122" s="313"/>
      <c r="E122" s="313"/>
      <c r="F122" s="313"/>
      <c r="G122" s="313"/>
      <c r="H122" s="313"/>
      <c r="I122" s="313"/>
      <c r="J122" s="313"/>
      <c r="K122" s="231"/>
    </row>
    <row r="123" spans="2:11" customFormat="1" ht="17.25" customHeight="1" x14ac:dyDescent="0.2">
      <c r="B123" s="232"/>
      <c r="C123" s="206" t="s">
        <v>1060</v>
      </c>
      <c r="D123" s="206"/>
      <c r="E123" s="206"/>
      <c r="F123" s="206" t="s">
        <v>1061</v>
      </c>
      <c r="G123" s="207"/>
      <c r="H123" s="206" t="s">
        <v>57</v>
      </c>
      <c r="I123" s="206" t="s">
        <v>60</v>
      </c>
      <c r="J123" s="206" t="s">
        <v>1062</v>
      </c>
      <c r="K123" s="233"/>
    </row>
    <row r="124" spans="2:11" customFormat="1" ht="17.25" customHeight="1" x14ac:dyDescent="0.2">
      <c r="B124" s="232"/>
      <c r="C124" s="208" t="s">
        <v>1063</v>
      </c>
      <c r="D124" s="208"/>
      <c r="E124" s="208"/>
      <c r="F124" s="209" t="s">
        <v>1064</v>
      </c>
      <c r="G124" s="210"/>
      <c r="H124" s="208"/>
      <c r="I124" s="208"/>
      <c r="J124" s="208" t="s">
        <v>1065</v>
      </c>
      <c r="K124" s="233"/>
    </row>
    <row r="125" spans="2:11" customFormat="1" ht="5.25" customHeight="1" x14ac:dyDescent="0.2">
      <c r="B125" s="234"/>
      <c r="C125" s="211"/>
      <c r="D125" s="211"/>
      <c r="E125" s="211"/>
      <c r="F125" s="211"/>
      <c r="G125" s="235"/>
      <c r="H125" s="211"/>
      <c r="I125" s="211"/>
      <c r="J125" s="211"/>
      <c r="K125" s="236"/>
    </row>
    <row r="126" spans="2:11" customFormat="1" ht="15" customHeight="1" x14ac:dyDescent="0.2">
      <c r="B126" s="234"/>
      <c r="C126" s="193" t="s">
        <v>1069</v>
      </c>
      <c r="D126" s="213"/>
      <c r="E126" s="213"/>
      <c r="F126" s="214" t="s">
        <v>1066</v>
      </c>
      <c r="G126" s="193"/>
      <c r="H126" s="193" t="s">
        <v>1106</v>
      </c>
      <c r="I126" s="193" t="s">
        <v>1068</v>
      </c>
      <c r="J126" s="193">
        <v>120</v>
      </c>
      <c r="K126" s="237"/>
    </row>
    <row r="127" spans="2:11" customFormat="1" ht="15" customHeight="1" x14ac:dyDescent="0.2">
      <c r="B127" s="234"/>
      <c r="C127" s="193" t="s">
        <v>1115</v>
      </c>
      <c r="D127" s="193"/>
      <c r="E127" s="193"/>
      <c r="F127" s="214" t="s">
        <v>1066</v>
      </c>
      <c r="G127" s="193"/>
      <c r="H127" s="193" t="s">
        <v>1116</v>
      </c>
      <c r="I127" s="193" t="s">
        <v>1068</v>
      </c>
      <c r="J127" s="193" t="s">
        <v>1117</v>
      </c>
      <c r="K127" s="237"/>
    </row>
    <row r="128" spans="2:11" customFormat="1" ht="15" customHeight="1" x14ac:dyDescent="0.2">
      <c r="B128" s="234"/>
      <c r="C128" s="193" t="s">
        <v>87</v>
      </c>
      <c r="D128" s="193"/>
      <c r="E128" s="193"/>
      <c r="F128" s="214" t="s">
        <v>1066</v>
      </c>
      <c r="G128" s="193"/>
      <c r="H128" s="193" t="s">
        <v>1118</v>
      </c>
      <c r="I128" s="193" t="s">
        <v>1068</v>
      </c>
      <c r="J128" s="193" t="s">
        <v>1117</v>
      </c>
      <c r="K128" s="237"/>
    </row>
    <row r="129" spans="2:11" customFormat="1" ht="15" customHeight="1" x14ac:dyDescent="0.2">
      <c r="B129" s="234"/>
      <c r="C129" s="193" t="s">
        <v>1077</v>
      </c>
      <c r="D129" s="193"/>
      <c r="E129" s="193"/>
      <c r="F129" s="214" t="s">
        <v>1072</v>
      </c>
      <c r="G129" s="193"/>
      <c r="H129" s="193" t="s">
        <v>1078</v>
      </c>
      <c r="I129" s="193" t="s">
        <v>1068</v>
      </c>
      <c r="J129" s="193">
        <v>15</v>
      </c>
      <c r="K129" s="237"/>
    </row>
    <row r="130" spans="2:11" customFormat="1" ht="15" customHeight="1" x14ac:dyDescent="0.2">
      <c r="B130" s="234"/>
      <c r="C130" s="193" t="s">
        <v>1079</v>
      </c>
      <c r="D130" s="193"/>
      <c r="E130" s="193"/>
      <c r="F130" s="214" t="s">
        <v>1072</v>
      </c>
      <c r="G130" s="193"/>
      <c r="H130" s="193" t="s">
        <v>1080</v>
      </c>
      <c r="I130" s="193" t="s">
        <v>1068</v>
      </c>
      <c r="J130" s="193">
        <v>15</v>
      </c>
      <c r="K130" s="237"/>
    </row>
    <row r="131" spans="2:11" customFormat="1" ht="15" customHeight="1" x14ac:dyDescent="0.2">
      <c r="B131" s="234"/>
      <c r="C131" s="193" t="s">
        <v>1081</v>
      </c>
      <c r="D131" s="193"/>
      <c r="E131" s="193"/>
      <c r="F131" s="214" t="s">
        <v>1072</v>
      </c>
      <c r="G131" s="193"/>
      <c r="H131" s="193" t="s">
        <v>1082</v>
      </c>
      <c r="I131" s="193" t="s">
        <v>1068</v>
      </c>
      <c r="J131" s="193">
        <v>20</v>
      </c>
      <c r="K131" s="237"/>
    </row>
    <row r="132" spans="2:11" customFormat="1" ht="15" customHeight="1" x14ac:dyDescent="0.2">
      <c r="B132" s="234"/>
      <c r="C132" s="193" t="s">
        <v>1083</v>
      </c>
      <c r="D132" s="193"/>
      <c r="E132" s="193"/>
      <c r="F132" s="214" t="s">
        <v>1072</v>
      </c>
      <c r="G132" s="193"/>
      <c r="H132" s="193" t="s">
        <v>1084</v>
      </c>
      <c r="I132" s="193" t="s">
        <v>1068</v>
      </c>
      <c r="J132" s="193">
        <v>20</v>
      </c>
      <c r="K132" s="237"/>
    </row>
    <row r="133" spans="2:11" customFormat="1" ht="15" customHeight="1" x14ac:dyDescent="0.2">
      <c r="B133" s="234"/>
      <c r="C133" s="193" t="s">
        <v>1071</v>
      </c>
      <c r="D133" s="193"/>
      <c r="E133" s="193"/>
      <c r="F133" s="214" t="s">
        <v>1072</v>
      </c>
      <c r="G133" s="193"/>
      <c r="H133" s="193" t="s">
        <v>1106</v>
      </c>
      <c r="I133" s="193" t="s">
        <v>1068</v>
      </c>
      <c r="J133" s="193">
        <v>50</v>
      </c>
      <c r="K133" s="237"/>
    </row>
    <row r="134" spans="2:11" customFormat="1" ht="15" customHeight="1" x14ac:dyDescent="0.2">
      <c r="B134" s="234"/>
      <c r="C134" s="193" t="s">
        <v>1085</v>
      </c>
      <c r="D134" s="193"/>
      <c r="E134" s="193"/>
      <c r="F134" s="214" t="s">
        <v>1072</v>
      </c>
      <c r="G134" s="193"/>
      <c r="H134" s="193" t="s">
        <v>1106</v>
      </c>
      <c r="I134" s="193" t="s">
        <v>1068</v>
      </c>
      <c r="J134" s="193">
        <v>50</v>
      </c>
      <c r="K134" s="237"/>
    </row>
    <row r="135" spans="2:11" customFormat="1" ht="15" customHeight="1" x14ac:dyDescent="0.2">
      <c r="B135" s="234"/>
      <c r="C135" s="193" t="s">
        <v>1091</v>
      </c>
      <c r="D135" s="193"/>
      <c r="E135" s="193"/>
      <c r="F135" s="214" t="s">
        <v>1072</v>
      </c>
      <c r="G135" s="193"/>
      <c r="H135" s="193" t="s">
        <v>1106</v>
      </c>
      <c r="I135" s="193" t="s">
        <v>1068</v>
      </c>
      <c r="J135" s="193">
        <v>50</v>
      </c>
      <c r="K135" s="237"/>
    </row>
    <row r="136" spans="2:11" customFormat="1" ht="15" customHeight="1" x14ac:dyDescent="0.2">
      <c r="B136" s="234"/>
      <c r="C136" s="193" t="s">
        <v>1093</v>
      </c>
      <c r="D136" s="193"/>
      <c r="E136" s="193"/>
      <c r="F136" s="214" t="s">
        <v>1072</v>
      </c>
      <c r="G136" s="193"/>
      <c r="H136" s="193" t="s">
        <v>1106</v>
      </c>
      <c r="I136" s="193" t="s">
        <v>1068</v>
      </c>
      <c r="J136" s="193">
        <v>50</v>
      </c>
      <c r="K136" s="237"/>
    </row>
    <row r="137" spans="2:11" customFormat="1" ht="15" customHeight="1" x14ac:dyDescent="0.2">
      <c r="B137" s="234"/>
      <c r="C137" s="193" t="s">
        <v>1094</v>
      </c>
      <c r="D137" s="193"/>
      <c r="E137" s="193"/>
      <c r="F137" s="214" t="s">
        <v>1072</v>
      </c>
      <c r="G137" s="193"/>
      <c r="H137" s="193" t="s">
        <v>1119</v>
      </c>
      <c r="I137" s="193" t="s">
        <v>1068</v>
      </c>
      <c r="J137" s="193">
        <v>255</v>
      </c>
      <c r="K137" s="237"/>
    </row>
    <row r="138" spans="2:11" customFormat="1" ht="15" customHeight="1" x14ac:dyDescent="0.2">
      <c r="B138" s="234"/>
      <c r="C138" s="193" t="s">
        <v>1096</v>
      </c>
      <c r="D138" s="193"/>
      <c r="E138" s="193"/>
      <c r="F138" s="214" t="s">
        <v>1066</v>
      </c>
      <c r="G138" s="193"/>
      <c r="H138" s="193" t="s">
        <v>1120</v>
      </c>
      <c r="I138" s="193" t="s">
        <v>1098</v>
      </c>
      <c r="J138" s="193"/>
      <c r="K138" s="237"/>
    </row>
    <row r="139" spans="2:11" customFormat="1" ht="15" customHeight="1" x14ac:dyDescent="0.2">
      <c r="B139" s="234"/>
      <c r="C139" s="193" t="s">
        <v>1099</v>
      </c>
      <c r="D139" s="193"/>
      <c r="E139" s="193"/>
      <c r="F139" s="214" t="s">
        <v>1066</v>
      </c>
      <c r="G139" s="193"/>
      <c r="H139" s="193" t="s">
        <v>1121</v>
      </c>
      <c r="I139" s="193" t="s">
        <v>1101</v>
      </c>
      <c r="J139" s="193"/>
      <c r="K139" s="237"/>
    </row>
    <row r="140" spans="2:11" customFormat="1" ht="15" customHeight="1" x14ac:dyDescent="0.2">
      <c r="B140" s="234"/>
      <c r="C140" s="193" t="s">
        <v>1102</v>
      </c>
      <c r="D140" s="193"/>
      <c r="E140" s="193"/>
      <c r="F140" s="214" t="s">
        <v>1066</v>
      </c>
      <c r="G140" s="193"/>
      <c r="H140" s="193" t="s">
        <v>1102</v>
      </c>
      <c r="I140" s="193" t="s">
        <v>1101</v>
      </c>
      <c r="J140" s="193"/>
      <c r="K140" s="237"/>
    </row>
    <row r="141" spans="2:11" customFormat="1" ht="15" customHeight="1" x14ac:dyDescent="0.2">
      <c r="B141" s="234"/>
      <c r="C141" s="193" t="s">
        <v>41</v>
      </c>
      <c r="D141" s="193"/>
      <c r="E141" s="193"/>
      <c r="F141" s="214" t="s">
        <v>1066</v>
      </c>
      <c r="G141" s="193"/>
      <c r="H141" s="193" t="s">
        <v>1122</v>
      </c>
      <c r="I141" s="193" t="s">
        <v>1101</v>
      </c>
      <c r="J141" s="193"/>
      <c r="K141" s="237"/>
    </row>
    <row r="142" spans="2:11" customFormat="1" ht="15" customHeight="1" x14ac:dyDescent="0.2">
      <c r="B142" s="234"/>
      <c r="C142" s="193" t="s">
        <v>1123</v>
      </c>
      <c r="D142" s="193"/>
      <c r="E142" s="193"/>
      <c r="F142" s="214" t="s">
        <v>1066</v>
      </c>
      <c r="G142" s="193"/>
      <c r="H142" s="193" t="s">
        <v>1124</v>
      </c>
      <c r="I142" s="193" t="s">
        <v>1101</v>
      </c>
      <c r="J142" s="193"/>
      <c r="K142" s="237"/>
    </row>
    <row r="143" spans="2:11" customFormat="1" ht="15" customHeight="1" x14ac:dyDescent="0.2">
      <c r="B143" s="238"/>
      <c r="C143" s="239"/>
      <c r="D143" s="239"/>
      <c r="E143" s="239"/>
      <c r="F143" s="239"/>
      <c r="G143" s="239"/>
      <c r="H143" s="239"/>
      <c r="I143" s="239"/>
      <c r="J143" s="239"/>
      <c r="K143" s="240"/>
    </row>
    <row r="144" spans="2:11" customFormat="1" ht="18.75" customHeight="1" x14ac:dyDescent="0.2">
      <c r="B144" s="225"/>
      <c r="C144" s="225"/>
      <c r="D144" s="225"/>
      <c r="E144" s="225"/>
      <c r="F144" s="226"/>
      <c r="G144" s="225"/>
      <c r="H144" s="225"/>
      <c r="I144" s="225"/>
      <c r="J144" s="225"/>
      <c r="K144" s="225"/>
    </row>
    <row r="145" spans="2:11" customFormat="1" ht="18.75" customHeight="1" x14ac:dyDescent="0.2"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</row>
    <row r="146" spans="2:11" customFormat="1" ht="7.5" customHeight="1" x14ac:dyDescent="0.2">
      <c r="B146" s="201"/>
      <c r="C146" s="202"/>
      <c r="D146" s="202"/>
      <c r="E146" s="202"/>
      <c r="F146" s="202"/>
      <c r="G146" s="202"/>
      <c r="H146" s="202"/>
      <c r="I146" s="202"/>
      <c r="J146" s="202"/>
      <c r="K146" s="203"/>
    </row>
    <row r="147" spans="2:11" customFormat="1" ht="45" customHeight="1" x14ac:dyDescent="0.2">
      <c r="B147" s="204"/>
      <c r="C147" s="315" t="s">
        <v>1125</v>
      </c>
      <c r="D147" s="315"/>
      <c r="E147" s="315"/>
      <c r="F147" s="315"/>
      <c r="G147" s="315"/>
      <c r="H147" s="315"/>
      <c r="I147" s="315"/>
      <c r="J147" s="315"/>
      <c r="K147" s="205"/>
    </row>
    <row r="148" spans="2:11" customFormat="1" ht="17.25" customHeight="1" x14ac:dyDescent="0.2">
      <c r="B148" s="204"/>
      <c r="C148" s="206" t="s">
        <v>1060</v>
      </c>
      <c r="D148" s="206"/>
      <c r="E148" s="206"/>
      <c r="F148" s="206" t="s">
        <v>1061</v>
      </c>
      <c r="G148" s="207"/>
      <c r="H148" s="206" t="s">
        <v>57</v>
      </c>
      <c r="I148" s="206" t="s">
        <v>60</v>
      </c>
      <c r="J148" s="206" t="s">
        <v>1062</v>
      </c>
      <c r="K148" s="205"/>
    </row>
    <row r="149" spans="2:11" customFormat="1" ht="17.25" customHeight="1" x14ac:dyDescent="0.2">
      <c r="B149" s="204"/>
      <c r="C149" s="208" t="s">
        <v>1063</v>
      </c>
      <c r="D149" s="208"/>
      <c r="E149" s="208"/>
      <c r="F149" s="209" t="s">
        <v>1064</v>
      </c>
      <c r="G149" s="210"/>
      <c r="H149" s="208"/>
      <c r="I149" s="208"/>
      <c r="J149" s="208" t="s">
        <v>1065</v>
      </c>
      <c r="K149" s="205"/>
    </row>
    <row r="150" spans="2:11" customFormat="1" ht="5.25" customHeight="1" x14ac:dyDescent="0.2">
      <c r="B150" s="216"/>
      <c r="C150" s="211"/>
      <c r="D150" s="211"/>
      <c r="E150" s="211"/>
      <c r="F150" s="211"/>
      <c r="G150" s="212"/>
      <c r="H150" s="211"/>
      <c r="I150" s="211"/>
      <c r="J150" s="211"/>
      <c r="K150" s="237"/>
    </row>
    <row r="151" spans="2:11" customFormat="1" ht="15" customHeight="1" x14ac:dyDescent="0.2">
      <c r="B151" s="216"/>
      <c r="C151" s="241" t="s">
        <v>1069</v>
      </c>
      <c r="D151" s="193"/>
      <c r="E151" s="193"/>
      <c r="F151" s="242" t="s">
        <v>1066</v>
      </c>
      <c r="G151" s="193"/>
      <c r="H151" s="241" t="s">
        <v>1106</v>
      </c>
      <c r="I151" s="241" t="s">
        <v>1068</v>
      </c>
      <c r="J151" s="241">
        <v>120</v>
      </c>
      <c r="K151" s="237"/>
    </row>
    <row r="152" spans="2:11" customFormat="1" ht="15" customHeight="1" x14ac:dyDescent="0.2">
      <c r="B152" s="216"/>
      <c r="C152" s="241" t="s">
        <v>1115</v>
      </c>
      <c r="D152" s="193"/>
      <c r="E152" s="193"/>
      <c r="F152" s="242" t="s">
        <v>1066</v>
      </c>
      <c r="G152" s="193"/>
      <c r="H152" s="241" t="s">
        <v>1126</v>
      </c>
      <c r="I152" s="241" t="s">
        <v>1068</v>
      </c>
      <c r="J152" s="241" t="s">
        <v>1117</v>
      </c>
      <c r="K152" s="237"/>
    </row>
    <row r="153" spans="2:11" customFormat="1" ht="15" customHeight="1" x14ac:dyDescent="0.2">
      <c r="B153" s="216"/>
      <c r="C153" s="241" t="s">
        <v>87</v>
      </c>
      <c r="D153" s="193"/>
      <c r="E153" s="193"/>
      <c r="F153" s="242" t="s">
        <v>1066</v>
      </c>
      <c r="G153" s="193"/>
      <c r="H153" s="241" t="s">
        <v>1127</v>
      </c>
      <c r="I153" s="241" t="s">
        <v>1068</v>
      </c>
      <c r="J153" s="241" t="s">
        <v>1117</v>
      </c>
      <c r="K153" s="237"/>
    </row>
    <row r="154" spans="2:11" customFormat="1" ht="15" customHeight="1" x14ac:dyDescent="0.2">
      <c r="B154" s="216"/>
      <c r="C154" s="241" t="s">
        <v>1071</v>
      </c>
      <c r="D154" s="193"/>
      <c r="E154" s="193"/>
      <c r="F154" s="242" t="s">
        <v>1072</v>
      </c>
      <c r="G154" s="193"/>
      <c r="H154" s="241" t="s">
        <v>1106</v>
      </c>
      <c r="I154" s="241" t="s">
        <v>1068</v>
      </c>
      <c r="J154" s="241">
        <v>50</v>
      </c>
      <c r="K154" s="237"/>
    </row>
    <row r="155" spans="2:11" customFormat="1" ht="15" customHeight="1" x14ac:dyDescent="0.2">
      <c r="B155" s="216"/>
      <c r="C155" s="241" t="s">
        <v>1074</v>
      </c>
      <c r="D155" s="193"/>
      <c r="E155" s="193"/>
      <c r="F155" s="242" t="s">
        <v>1066</v>
      </c>
      <c r="G155" s="193"/>
      <c r="H155" s="241" t="s">
        <v>1106</v>
      </c>
      <c r="I155" s="241" t="s">
        <v>1076</v>
      </c>
      <c r="J155" s="241"/>
      <c r="K155" s="237"/>
    </row>
    <row r="156" spans="2:11" customFormat="1" ht="15" customHeight="1" x14ac:dyDescent="0.2">
      <c r="B156" s="216"/>
      <c r="C156" s="241" t="s">
        <v>1085</v>
      </c>
      <c r="D156" s="193"/>
      <c r="E156" s="193"/>
      <c r="F156" s="242" t="s">
        <v>1072</v>
      </c>
      <c r="G156" s="193"/>
      <c r="H156" s="241" t="s">
        <v>1106</v>
      </c>
      <c r="I156" s="241" t="s">
        <v>1068</v>
      </c>
      <c r="J156" s="241">
        <v>50</v>
      </c>
      <c r="K156" s="237"/>
    </row>
    <row r="157" spans="2:11" customFormat="1" ht="15" customHeight="1" x14ac:dyDescent="0.2">
      <c r="B157" s="216"/>
      <c r="C157" s="241" t="s">
        <v>1093</v>
      </c>
      <c r="D157" s="193"/>
      <c r="E157" s="193"/>
      <c r="F157" s="242" t="s">
        <v>1072</v>
      </c>
      <c r="G157" s="193"/>
      <c r="H157" s="241" t="s">
        <v>1106</v>
      </c>
      <c r="I157" s="241" t="s">
        <v>1068</v>
      </c>
      <c r="J157" s="241">
        <v>50</v>
      </c>
      <c r="K157" s="237"/>
    </row>
    <row r="158" spans="2:11" customFormat="1" ht="15" customHeight="1" x14ac:dyDescent="0.2">
      <c r="B158" s="216"/>
      <c r="C158" s="241" t="s">
        <v>1091</v>
      </c>
      <c r="D158" s="193"/>
      <c r="E158" s="193"/>
      <c r="F158" s="242" t="s">
        <v>1072</v>
      </c>
      <c r="G158" s="193"/>
      <c r="H158" s="241" t="s">
        <v>1106</v>
      </c>
      <c r="I158" s="241" t="s">
        <v>1068</v>
      </c>
      <c r="J158" s="241">
        <v>50</v>
      </c>
      <c r="K158" s="237"/>
    </row>
    <row r="159" spans="2:11" customFormat="1" ht="15" customHeight="1" x14ac:dyDescent="0.2">
      <c r="B159" s="216"/>
      <c r="C159" s="241" t="s">
        <v>109</v>
      </c>
      <c r="D159" s="193"/>
      <c r="E159" s="193"/>
      <c r="F159" s="242" t="s">
        <v>1066</v>
      </c>
      <c r="G159" s="193"/>
      <c r="H159" s="241" t="s">
        <v>1128</v>
      </c>
      <c r="I159" s="241" t="s">
        <v>1068</v>
      </c>
      <c r="J159" s="241" t="s">
        <v>1129</v>
      </c>
      <c r="K159" s="237"/>
    </row>
    <row r="160" spans="2:11" customFormat="1" ht="15" customHeight="1" x14ac:dyDescent="0.2">
      <c r="B160" s="216"/>
      <c r="C160" s="241" t="s">
        <v>1130</v>
      </c>
      <c r="D160" s="193"/>
      <c r="E160" s="193"/>
      <c r="F160" s="242" t="s">
        <v>1066</v>
      </c>
      <c r="G160" s="193"/>
      <c r="H160" s="241" t="s">
        <v>1131</v>
      </c>
      <c r="I160" s="241" t="s">
        <v>1101</v>
      </c>
      <c r="J160" s="241"/>
      <c r="K160" s="237"/>
    </row>
    <row r="161" spans="2:11" customFormat="1" ht="15" customHeight="1" x14ac:dyDescent="0.2">
      <c r="B161" s="243"/>
      <c r="C161" s="223"/>
      <c r="D161" s="223"/>
      <c r="E161" s="223"/>
      <c r="F161" s="223"/>
      <c r="G161" s="223"/>
      <c r="H161" s="223"/>
      <c r="I161" s="223"/>
      <c r="J161" s="223"/>
      <c r="K161" s="244"/>
    </row>
    <row r="162" spans="2:11" customFormat="1" ht="18.75" customHeight="1" x14ac:dyDescent="0.2">
      <c r="B162" s="225"/>
      <c r="C162" s="235"/>
      <c r="D162" s="235"/>
      <c r="E162" s="235"/>
      <c r="F162" s="245"/>
      <c r="G162" s="235"/>
      <c r="H162" s="235"/>
      <c r="I162" s="235"/>
      <c r="J162" s="235"/>
      <c r="K162" s="225"/>
    </row>
    <row r="163" spans="2:11" customFormat="1" ht="18.75" customHeight="1" x14ac:dyDescent="0.2"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</row>
    <row r="164" spans="2:11" customFormat="1" ht="7.5" customHeight="1" x14ac:dyDescent="0.2">
      <c r="B164" s="182"/>
      <c r="C164" s="183"/>
      <c r="D164" s="183"/>
      <c r="E164" s="183"/>
      <c r="F164" s="183"/>
      <c r="G164" s="183"/>
      <c r="H164" s="183"/>
      <c r="I164" s="183"/>
      <c r="J164" s="183"/>
      <c r="K164" s="184"/>
    </row>
    <row r="165" spans="2:11" customFormat="1" ht="45" customHeight="1" x14ac:dyDescent="0.2">
      <c r="B165" s="185"/>
      <c r="C165" s="313" t="s">
        <v>1132</v>
      </c>
      <c r="D165" s="313"/>
      <c r="E165" s="313"/>
      <c r="F165" s="313"/>
      <c r="G165" s="313"/>
      <c r="H165" s="313"/>
      <c r="I165" s="313"/>
      <c r="J165" s="313"/>
      <c r="K165" s="186"/>
    </row>
    <row r="166" spans="2:11" customFormat="1" ht="17.25" customHeight="1" x14ac:dyDescent="0.2">
      <c r="B166" s="185"/>
      <c r="C166" s="206" t="s">
        <v>1060</v>
      </c>
      <c r="D166" s="206"/>
      <c r="E166" s="206"/>
      <c r="F166" s="206" t="s">
        <v>1061</v>
      </c>
      <c r="G166" s="246"/>
      <c r="H166" s="247" t="s">
        <v>57</v>
      </c>
      <c r="I166" s="247" t="s">
        <v>60</v>
      </c>
      <c r="J166" s="206" t="s">
        <v>1062</v>
      </c>
      <c r="K166" s="186"/>
    </row>
    <row r="167" spans="2:11" customFormat="1" ht="17.25" customHeight="1" x14ac:dyDescent="0.2">
      <c r="B167" s="187"/>
      <c r="C167" s="208" t="s">
        <v>1063</v>
      </c>
      <c r="D167" s="208"/>
      <c r="E167" s="208"/>
      <c r="F167" s="209" t="s">
        <v>1064</v>
      </c>
      <c r="G167" s="248"/>
      <c r="H167" s="249"/>
      <c r="I167" s="249"/>
      <c r="J167" s="208" t="s">
        <v>1065</v>
      </c>
      <c r="K167" s="188"/>
    </row>
    <row r="168" spans="2:11" customFormat="1" ht="5.25" customHeight="1" x14ac:dyDescent="0.2">
      <c r="B168" s="216"/>
      <c r="C168" s="211"/>
      <c r="D168" s="211"/>
      <c r="E168" s="211"/>
      <c r="F168" s="211"/>
      <c r="G168" s="212"/>
      <c r="H168" s="211"/>
      <c r="I168" s="211"/>
      <c r="J168" s="211"/>
      <c r="K168" s="237"/>
    </row>
    <row r="169" spans="2:11" customFormat="1" ht="15" customHeight="1" x14ac:dyDescent="0.2">
      <c r="B169" s="216"/>
      <c r="C169" s="193" t="s">
        <v>1069</v>
      </c>
      <c r="D169" s="193"/>
      <c r="E169" s="193"/>
      <c r="F169" s="214" t="s">
        <v>1066</v>
      </c>
      <c r="G169" s="193"/>
      <c r="H169" s="193" t="s">
        <v>1106</v>
      </c>
      <c r="I169" s="193" t="s">
        <v>1068</v>
      </c>
      <c r="J169" s="193">
        <v>120</v>
      </c>
      <c r="K169" s="237"/>
    </row>
    <row r="170" spans="2:11" customFormat="1" ht="15" customHeight="1" x14ac:dyDescent="0.2">
      <c r="B170" s="216"/>
      <c r="C170" s="193" t="s">
        <v>1115</v>
      </c>
      <c r="D170" s="193"/>
      <c r="E170" s="193"/>
      <c r="F170" s="214" t="s">
        <v>1066</v>
      </c>
      <c r="G170" s="193"/>
      <c r="H170" s="193" t="s">
        <v>1116</v>
      </c>
      <c r="I170" s="193" t="s">
        <v>1068</v>
      </c>
      <c r="J170" s="193" t="s">
        <v>1117</v>
      </c>
      <c r="K170" s="237"/>
    </row>
    <row r="171" spans="2:11" customFormat="1" ht="15" customHeight="1" x14ac:dyDescent="0.2">
      <c r="B171" s="216"/>
      <c r="C171" s="193" t="s">
        <v>87</v>
      </c>
      <c r="D171" s="193"/>
      <c r="E171" s="193"/>
      <c r="F171" s="214" t="s">
        <v>1066</v>
      </c>
      <c r="G171" s="193"/>
      <c r="H171" s="193" t="s">
        <v>1133</v>
      </c>
      <c r="I171" s="193" t="s">
        <v>1068</v>
      </c>
      <c r="J171" s="193" t="s">
        <v>1117</v>
      </c>
      <c r="K171" s="237"/>
    </row>
    <row r="172" spans="2:11" customFormat="1" ht="15" customHeight="1" x14ac:dyDescent="0.2">
      <c r="B172" s="216"/>
      <c r="C172" s="193" t="s">
        <v>1071</v>
      </c>
      <c r="D172" s="193"/>
      <c r="E172" s="193"/>
      <c r="F172" s="214" t="s">
        <v>1072</v>
      </c>
      <c r="G172" s="193"/>
      <c r="H172" s="193" t="s">
        <v>1133</v>
      </c>
      <c r="I172" s="193" t="s">
        <v>1068</v>
      </c>
      <c r="J172" s="193">
        <v>50</v>
      </c>
      <c r="K172" s="237"/>
    </row>
    <row r="173" spans="2:11" customFormat="1" ht="15" customHeight="1" x14ac:dyDescent="0.2">
      <c r="B173" s="216"/>
      <c r="C173" s="193" t="s">
        <v>1074</v>
      </c>
      <c r="D173" s="193"/>
      <c r="E173" s="193"/>
      <c r="F173" s="214" t="s">
        <v>1066</v>
      </c>
      <c r="G173" s="193"/>
      <c r="H173" s="193" t="s">
        <v>1133</v>
      </c>
      <c r="I173" s="193" t="s">
        <v>1076</v>
      </c>
      <c r="J173" s="193"/>
      <c r="K173" s="237"/>
    </row>
    <row r="174" spans="2:11" customFormat="1" ht="15" customHeight="1" x14ac:dyDescent="0.2">
      <c r="B174" s="216"/>
      <c r="C174" s="193" t="s">
        <v>1085</v>
      </c>
      <c r="D174" s="193"/>
      <c r="E174" s="193"/>
      <c r="F174" s="214" t="s">
        <v>1072</v>
      </c>
      <c r="G174" s="193"/>
      <c r="H174" s="193" t="s">
        <v>1133</v>
      </c>
      <c r="I174" s="193" t="s">
        <v>1068</v>
      </c>
      <c r="J174" s="193">
        <v>50</v>
      </c>
      <c r="K174" s="237"/>
    </row>
    <row r="175" spans="2:11" customFormat="1" ht="15" customHeight="1" x14ac:dyDescent="0.2">
      <c r="B175" s="216"/>
      <c r="C175" s="193" t="s">
        <v>1093</v>
      </c>
      <c r="D175" s="193"/>
      <c r="E175" s="193"/>
      <c r="F175" s="214" t="s">
        <v>1072</v>
      </c>
      <c r="G175" s="193"/>
      <c r="H175" s="193" t="s">
        <v>1133</v>
      </c>
      <c r="I175" s="193" t="s">
        <v>1068</v>
      </c>
      <c r="J175" s="193">
        <v>50</v>
      </c>
      <c r="K175" s="237"/>
    </row>
    <row r="176" spans="2:11" customFormat="1" ht="15" customHeight="1" x14ac:dyDescent="0.2">
      <c r="B176" s="216"/>
      <c r="C176" s="193" t="s">
        <v>1091</v>
      </c>
      <c r="D176" s="193"/>
      <c r="E176" s="193"/>
      <c r="F176" s="214" t="s">
        <v>1072</v>
      </c>
      <c r="G176" s="193"/>
      <c r="H176" s="193" t="s">
        <v>1133</v>
      </c>
      <c r="I176" s="193" t="s">
        <v>1068</v>
      </c>
      <c r="J176" s="193">
        <v>50</v>
      </c>
      <c r="K176" s="237"/>
    </row>
    <row r="177" spans="2:11" customFormat="1" ht="15" customHeight="1" x14ac:dyDescent="0.2">
      <c r="B177" s="216"/>
      <c r="C177" s="193" t="s">
        <v>131</v>
      </c>
      <c r="D177" s="193"/>
      <c r="E177" s="193"/>
      <c r="F177" s="214" t="s">
        <v>1066</v>
      </c>
      <c r="G177" s="193"/>
      <c r="H177" s="193" t="s">
        <v>1134</v>
      </c>
      <c r="I177" s="193" t="s">
        <v>1135</v>
      </c>
      <c r="J177" s="193"/>
      <c r="K177" s="237"/>
    </row>
    <row r="178" spans="2:11" customFormat="1" ht="15" customHeight="1" x14ac:dyDescent="0.2">
      <c r="B178" s="216"/>
      <c r="C178" s="193" t="s">
        <v>60</v>
      </c>
      <c r="D178" s="193"/>
      <c r="E178" s="193"/>
      <c r="F178" s="214" t="s">
        <v>1066</v>
      </c>
      <c r="G178" s="193"/>
      <c r="H178" s="193" t="s">
        <v>1136</v>
      </c>
      <c r="I178" s="193" t="s">
        <v>1137</v>
      </c>
      <c r="J178" s="193">
        <v>1</v>
      </c>
      <c r="K178" s="237"/>
    </row>
    <row r="179" spans="2:11" customFormat="1" ht="15" customHeight="1" x14ac:dyDescent="0.2">
      <c r="B179" s="216"/>
      <c r="C179" s="193" t="s">
        <v>56</v>
      </c>
      <c r="D179" s="193"/>
      <c r="E179" s="193"/>
      <c r="F179" s="214" t="s">
        <v>1066</v>
      </c>
      <c r="G179" s="193"/>
      <c r="H179" s="193" t="s">
        <v>1138</v>
      </c>
      <c r="I179" s="193" t="s">
        <v>1068</v>
      </c>
      <c r="J179" s="193">
        <v>20</v>
      </c>
      <c r="K179" s="237"/>
    </row>
    <row r="180" spans="2:11" customFormat="1" ht="15" customHeight="1" x14ac:dyDescent="0.2">
      <c r="B180" s="216"/>
      <c r="C180" s="193" t="s">
        <v>57</v>
      </c>
      <c r="D180" s="193"/>
      <c r="E180" s="193"/>
      <c r="F180" s="214" t="s">
        <v>1066</v>
      </c>
      <c r="G180" s="193"/>
      <c r="H180" s="193" t="s">
        <v>1139</v>
      </c>
      <c r="I180" s="193" t="s">
        <v>1068</v>
      </c>
      <c r="J180" s="193">
        <v>255</v>
      </c>
      <c r="K180" s="237"/>
    </row>
    <row r="181" spans="2:11" customFormat="1" ht="15" customHeight="1" x14ac:dyDescent="0.2">
      <c r="B181" s="216"/>
      <c r="C181" s="193" t="s">
        <v>132</v>
      </c>
      <c r="D181" s="193"/>
      <c r="E181" s="193"/>
      <c r="F181" s="214" t="s">
        <v>1066</v>
      </c>
      <c r="G181" s="193"/>
      <c r="H181" s="193" t="s">
        <v>1030</v>
      </c>
      <c r="I181" s="193" t="s">
        <v>1068</v>
      </c>
      <c r="J181" s="193">
        <v>10</v>
      </c>
      <c r="K181" s="237"/>
    </row>
    <row r="182" spans="2:11" customFormat="1" ht="15" customHeight="1" x14ac:dyDescent="0.2">
      <c r="B182" s="216"/>
      <c r="C182" s="193" t="s">
        <v>133</v>
      </c>
      <c r="D182" s="193"/>
      <c r="E182" s="193"/>
      <c r="F182" s="214" t="s">
        <v>1066</v>
      </c>
      <c r="G182" s="193"/>
      <c r="H182" s="193" t="s">
        <v>1140</v>
      </c>
      <c r="I182" s="193" t="s">
        <v>1101</v>
      </c>
      <c r="J182" s="193"/>
      <c r="K182" s="237"/>
    </row>
    <row r="183" spans="2:11" customFormat="1" ht="15" customHeight="1" x14ac:dyDescent="0.2">
      <c r="B183" s="216"/>
      <c r="C183" s="193" t="s">
        <v>1141</v>
      </c>
      <c r="D183" s="193"/>
      <c r="E183" s="193"/>
      <c r="F183" s="214" t="s">
        <v>1066</v>
      </c>
      <c r="G183" s="193"/>
      <c r="H183" s="193" t="s">
        <v>1142</v>
      </c>
      <c r="I183" s="193" t="s">
        <v>1101</v>
      </c>
      <c r="J183" s="193"/>
      <c r="K183" s="237"/>
    </row>
    <row r="184" spans="2:11" customFormat="1" ht="15" customHeight="1" x14ac:dyDescent="0.2">
      <c r="B184" s="216"/>
      <c r="C184" s="193" t="s">
        <v>1130</v>
      </c>
      <c r="D184" s="193"/>
      <c r="E184" s="193"/>
      <c r="F184" s="214" t="s">
        <v>1066</v>
      </c>
      <c r="G184" s="193"/>
      <c r="H184" s="193" t="s">
        <v>1143</v>
      </c>
      <c r="I184" s="193" t="s">
        <v>1101</v>
      </c>
      <c r="J184" s="193"/>
      <c r="K184" s="237"/>
    </row>
    <row r="185" spans="2:11" customFormat="1" ht="15" customHeight="1" x14ac:dyDescent="0.2">
      <c r="B185" s="216"/>
      <c r="C185" s="193" t="s">
        <v>135</v>
      </c>
      <c r="D185" s="193"/>
      <c r="E185" s="193"/>
      <c r="F185" s="214" t="s">
        <v>1072</v>
      </c>
      <c r="G185" s="193"/>
      <c r="H185" s="193" t="s">
        <v>1144</v>
      </c>
      <c r="I185" s="193" t="s">
        <v>1068</v>
      </c>
      <c r="J185" s="193">
        <v>50</v>
      </c>
      <c r="K185" s="237"/>
    </row>
    <row r="186" spans="2:11" customFormat="1" ht="15" customHeight="1" x14ac:dyDescent="0.2">
      <c r="B186" s="216"/>
      <c r="C186" s="193" t="s">
        <v>1145</v>
      </c>
      <c r="D186" s="193"/>
      <c r="E186" s="193"/>
      <c r="F186" s="214" t="s">
        <v>1072</v>
      </c>
      <c r="G186" s="193"/>
      <c r="H186" s="193" t="s">
        <v>1146</v>
      </c>
      <c r="I186" s="193" t="s">
        <v>1147</v>
      </c>
      <c r="J186" s="193"/>
      <c r="K186" s="237"/>
    </row>
    <row r="187" spans="2:11" customFormat="1" ht="15" customHeight="1" x14ac:dyDescent="0.2">
      <c r="B187" s="216"/>
      <c r="C187" s="193" t="s">
        <v>1148</v>
      </c>
      <c r="D187" s="193"/>
      <c r="E187" s="193"/>
      <c r="F187" s="214" t="s">
        <v>1072</v>
      </c>
      <c r="G187" s="193"/>
      <c r="H187" s="193" t="s">
        <v>1149</v>
      </c>
      <c r="I187" s="193" t="s">
        <v>1147</v>
      </c>
      <c r="J187" s="193"/>
      <c r="K187" s="237"/>
    </row>
    <row r="188" spans="2:11" customFormat="1" ht="15" customHeight="1" x14ac:dyDescent="0.2">
      <c r="B188" s="216"/>
      <c r="C188" s="193" t="s">
        <v>1150</v>
      </c>
      <c r="D188" s="193"/>
      <c r="E188" s="193"/>
      <c r="F188" s="214" t="s">
        <v>1072</v>
      </c>
      <c r="G188" s="193"/>
      <c r="H188" s="193" t="s">
        <v>1151</v>
      </c>
      <c r="I188" s="193" t="s">
        <v>1147</v>
      </c>
      <c r="J188" s="193"/>
      <c r="K188" s="237"/>
    </row>
    <row r="189" spans="2:11" customFormat="1" ht="15" customHeight="1" x14ac:dyDescent="0.2">
      <c r="B189" s="216"/>
      <c r="C189" s="250" t="s">
        <v>1152</v>
      </c>
      <c r="D189" s="193"/>
      <c r="E189" s="193"/>
      <c r="F189" s="214" t="s">
        <v>1072</v>
      </c>
      <c r="G189" s="193"/>
      <c r="H189" s="193" t="s">
        <v>1153</v>
      </c>
      <c r="I189" s="193" t="s">
        <v>1154</v>
      </c>
      <c r="J189" s="251" t="s">
        <v>1155</v>
      </c>
      <c r="K189" s="237"/>
    </row>
    <row r="190" spans="2:11" customFormat="1" ht="15" customHeight="1" x14ac:dyDescent="0.2">
      <c r="B190" s="252"/>
      <c r="C190" s="253" t="s">
        <v>1156</v>
      </c>
      <c r="D190" s="254"/>
      <c r="E190" s="254"/>
      <c r="F190" s="255" t="s">
        <v>1072</v>
      </c>
      <c r="G190" s="254"/>
      <c r="H190" s="254" t="s">
        <v>1157</v>
      </c>
      <c r="I190" s="254" t="s">
        <v>1154</v>
      </c>
      <c r="J190" s="256" t="s">
        <v>1155</v>
      </c>
      <c r="K190" s="257"/>
    </row>
    <row r="191" spans="2:11" customFormat="1" ht="15" customHeight="1" x14ac:dyDescent="0.2">
      <c r="B191" s="216"/>
      <c r="C191" s="250" t="s">
        <v>45</v>
      </c>
      <c r="D191" s="193"/>
      <c r="E191" s="193"/>
      <c r="F191" s="214" t="s">
        <v>1066</v>
      </c>
      <c r="G191" s="193"/>
      <c r="H191" s="190" t="s">
        <v>1158</v>
      </c>
      <c r="I191" s="193" t="s">
        <v>1159</v>
      </c>
      <c r="J191" s="193"/>
      <c r="K191" s="237"/>
    </row>
    <row r="192" spans="2:11" customFormat="1" ht="15" customHeight="1" x14ac:dyDescent="0.2">
      <c r="B192" s="216"/>
      <c r="C192" s="250" t="s">
        <v>1160</v>
      </c>
      <c r="D192" s="193"/>
      <c r="E192" s="193"/>
      <c r="F192" s="214" t="s">
        <v>1066</v>
      </c>
      <c r="G192" s="193"/>
      <c r="H192" s="193" t="s">
        <v>1161</v>
      </c>
      <c r="I192" s="193" t="s">
        <v>1101</v>
      </c>
      <c r="J192" s="193"/>
      <c r="K192" s="237"/>
    </row>
    <row r="193" spans="2:11" customFormat="1" ht="15" customHeight="1" x14ac:dyDescent="0.2">
      <c r="B193" s="216"/>
      <c r="C193" s="250" t="s">
        <v>1162</v>
      </c>
      <c r="D193" s="193"/>
      <c r="E193" s="193"/>
      <c r="F193" s="214" t="s">
        <v>1066</v>
      </c>
      <c r="G193" s="193"/>
      <c r="H193" s="193" t="s">
        <v>1163</v>
      </c>
      <c r="I193" s="193" t="s">
        <v>1101</v>
      </c>
      <c r="J193" s="193"/>
      <c r="K193" s="237"/>
    </row>
    <row r="194" spans="2:11" customFormat="1" ht="15" customHeight="1" x14ac:dyDescent="0.2">
      <c r="B194" s="216"/>
      <c r="C194" s="250" t="s">
        <v>1164</v>
      </c>
      <c r="D194" s="193"/>
      <c r="E194" s="193"/>
      <c r="F194" s="214" t="s">
        <v>1072</v>
      </c>
      <c r="G194" s="193"/>
      <c r="H194" s="193" t="s">
        <v>1165</v>
      </c>
      <c r="I194" s="193" t="s">
        <v>1101</v>
      </c>
      <c r="J194" s="193"/>
      <c r="K194" s="237"/>
    </row>
    <row r="195" spans="2:11" customFormat="1" ht="15" customHeight="1" x14ac:dyDescent="0.2">
      <c r="B195" s="243"/>
      <c r="C195" s="258"/>
      <c r="D195" s="223"/>
      <c r="E195" s="223"/>
      <c r="F195" s="223"/>
      <c r="G195" s="223"/>
      <c r="H195" s="223"/>
      <c r="I195" s="223"/>
      <c r="J195" s="223"/>
      <c r="K195" s="244"/>
    </row>
    <row r="196" spans="2:11" customFormat="1" ht="18.75" customHeight="1" x14ac:dyDescent="0.2">
      <c r="B196" s="225"/>
      <c r="C196" s="235"/>
      <c r="D196" s="235"/>
      <c r="E196" s="235"/>
      <c r="F196" s="245"/>
      <c r="G196" s="235"/>
      <c r="H196" s="235"/>
      <c r="I196" s="235"/>
      <c r="J196" s="235"/>
      <c r="K196" s="225"/>
    </row>
    <row r="197" spans="2:11" customFormat="1" ht="18.75" customHeight="1" x14ac:dyDescent="0.2">
      <c r="B197" s="225"/>
      <c r="C197" s="235"/>
      <c r="D197" s="235"/>
      <c r="E197" s="235"/>
      <c r="F197" s="245"/>
      <c r="G197" s="235"/>
      <c r="H197" s="235"/>
      <c r="I197" s="235"/>
      <c r="J197" s="235"/>
      <c r="K197" s="225"/>
    </row>
    <row r="198" spans="2:11" customFormat="1" ht="18.75" customHeight="1" x14ac:dyDescent="0.2">
      <c r="B198" s="200"/>
      <c r="C198" s="200"/>
      <c r="D198" s="200"/>
      <c r="E198" s="200"/>
      <c r="F198" s="200"/>
      <c r="G198" s="200"/>
      <c r="H198" s="200"/>
      <c r="I198" s="200"/>
      <c r="J198" s="200"/>
      <c r="K198" s="200"/>
    </row>
    <row r="199" spans="2:11" customFormat="1" ht="13.5" x14ac:dyDescent="0.2">
      <c r="B199" s="182"/>
      <c r="C199" s="183"/>
      <c r="D199" s="183"/>
      <c r="E199" s="183"/>
      <c r="F199" s="183"/>
      <c r="G199" s="183"/>
      <c r="H199" s="183"/>
      <c r="I199" s="183"/>
      <c r="J199" s="183"/>
      <c r="K199" s="184"/>
    </row>
    <row r="200" spans="2:11" customFormat="1" ht="21" x14ac:dyDescent="0.2">
      <c r="B200" s="185"/>
      <c r="C200" s="313" t="s">
        <v>1166</v>
      </c>
      <c r="D200" s="313"/>
      <c r="E200" s="313"/>
      <c r="F200" s="313"/>
      <c r="G200" s="313"/>
      <c r="H200" s="313"/>
      <c r="I200" s="313"/>
      <c r="J200" s="313"/>
      <c r="K200" s="186"/>
    </row>
    <row r="201" spans="2:11" customFormat="1" ht="25.5" customHeight="1" x14ac:dyDescent="0.3">
      <c r="B201" s="185"/>
      <c r="C201" s="259" t="s">
        <v>1167</v>
      </c>
      <c r="D201" s="259"/>
      <c r="E201" s="259"/>
      <c r="F201" s="259" t="s">
        <v>1168</v>
      </c>
      <c r="G201" s="260"/>
      <c r="H201" s="316" t="s">
        <v>1169</v>
      </c>
      <c r="I201" s="316"/>
      <c r="J201" s="316"/>
      <c r="K201" s="186"/>
    </row>
    <row r="202" spans="2:11" customFormat="1" ht="5.25" customHeight="1" x14ac:dyDescent="0.2">
      <c r="B202" s="216"/>
      <c r="C202" s="211"/>
      <c r="D202" s="211"/>
      <c r="E202" s="211"/>
      <c r="F202" s="211"/>
      <c r="G202" s="235"/>
      <c r="H202" s="211"/>
      <c r="I202" s="211"/>
      <c r="J202" s="211"/>
      <c r="K202" s="237"/>
    </row>
    <row r="203" spans="2:11" customFormat="1" ht="15" customHeight="1" x14ac:dyDescent="0.2">
      <c r="B203" s="216"/>
      <c r="C203" s="193" t="s">
        <v>1159</v>
      </c>
      <c r="D203" s="193"/>
      <c r="E203" s="193"/>
      <c r="F203" s="214" t="s">
        <v>46</v>
      </c>
      <c r="G203" s="193"/>
      <c r="H203" s="317" t="s">
        <v>1170</v>
      </c>
      <c r="I203" s="317"/>
      <c r="J203" s="317"/>
      <c r="K203" s="237"/>
    </row>
    <row r="204" spans="2:11" customFormat="1" ht="15" customHeight="1" x14ac:dyDescent="0.2">
      <c r="B204" s="216"/>
      <c r="C204" s="193"/>
      <c r="D204" s="193"/>
      <c r="E204" s="193"/>
      <c r="F204" s="214" t="s">
        <v>47</v>
      </c>
      <c r="G204" s="193"/>
      <c r="H204" s="317" t="s">
        <v>1171</v>
      </c>
      <c r="I204" s="317"/>
      <c r="J204" s="317"/>
      <c r="K204" s="237"/>
    </row>
    <row r="205" spans="2:11" customFormat="1" ht="15" customHeight="1" x14ac:dyDescent="0.2">
      <c r="B205" s="216"/>
      <c r="C205" s="193"/>
      <c r="D205" s="193"/>
      <c r="E205" s="193"/>
      <c r="F205" s="214" t="s">
        <v>50</v>
      </c>
      <c r="G205" s="193"/>
      <c r="H205" s="317" t="s">
        <v>1172</v>
      </c>
      <c r="I205" s="317"/>
      <c r="J205" s="317"/>
      <c r="K205" s="237"/>
    </row>
    <row r="206" spans="2:11" customFormat="1" ht="15" customHeight="1" x14ac:dyDescent="0.2">
      <c r="B206" s="216"/>
      <c r="C206" s="193"/>
      <c r="D206" s="193"/>
      <c r="E206" s="193"/>
      <c r="F206" s="214" t="s">
        <v>48</v>
      </c>
      <c r="G206" s="193"/>
      <c r="H206" s="317" t="s">
        <v>1173</v>
      </c>
      <c r="I206" s="317"/>
      <c r="J206" s="317"/>
      <c r="K206" s="237"/>
    </row>
    <row r="207" spans="2:11" customFormat="1" ht="15" customHeight="1" x14ac:dyDescent="0.2">
      <c r="B207" s="216"/>
      <c r="C207" s="193"/>
      <c r="D207" s="193"/>
      <c r="E207" s="193"/>
      <c r="F207" s="214" t="s">
        <v>49</v>
      </c>
      <c r="G207" s="193"/>
      <c r="H207" s="317" t="s">
        <v>1174</v>
      </c>
      <c r="I207" s="317"/>
      <c r="J207" s="317"/>
      <c r="K207" s="237"/>
    </row>
    <row r="208" spans="2:11" customFormat="1" ht="15" customHeight="1" x14ac:dyDescent="0.2">
      <c r="B208" s="216"/>
      <c r="C208" s="193"/>
      <c r="D208" s="193"/>
      <c r="E208" s="193"/>
      <c r="F208" s="214"/>
      <c r="G208" s="193"/>
      <c r="H208" s="193"/>
      <c r="I208" s="193"/>
      <c r="J208" s="193"/>
      <c r="K208" s="237"/>
    </row>
    <row r="209" spans="2:11" customFormat="1" ht="15" customHeight="1" x14ac:dyDescent="0.2">
      <c r="B209" s="216"/>
      <c r="C209" s="193" t="s">
        <v>1113</v>
      </c>
      <c r="D209" s="193"/>
      <c r="E209" s="193"/>
      <c r="F209" s="214" t="s">
        <v>81</v>
      </c>
      <c r="G209" s="193"/>
      <c r="H209" s="317" t="s">
        <v>1175</v>
      </c>
      <c r="I209" s="317"/>
      <c r="J209" s="317"/>
      <c r="K209" s="237"/>
    </row>
    <row r="210" spans="2:11" customFormat="1" ht="15" customHeight="1" x14ac:dyDescent="0.2">
      <c r="B210" s="216"/>
      <c r="C210" s="193"/>
      <c r="D210" s="193"/>
      <c r="E210" s="193"/>
      <c r="F210" s="214" t="s">
        <v>1011</v>
      </c>
      <c r="G210" s="193"/>
      <c r="H210" s="317" t="s">
        <v>1012</v>
      </c>
      <c r="I210" s="317"/>
      <c r="J210" s="317"/>
      <c r="K210" s="237"/>
    </row>
    <row r="211" spans="2:11" customFormat="1" ht="15" customHeight="1" x14ac:dyDescent="0.2">
      <c r="B211" s="216"/>
      <c r="C211" s="193"/>
      <c r="D211" s="193"/>
      <c r="E211" s="193"/>
      <c r="F211" s="214" t="s">
        <v>1009</v>
      </c>
      <c r="G211" s="193"/>
      <c r="H211" s="317" t="s">
        <v>1176</v>
      </c>
      <c r="I211" s="317"/>
      <c r="J211" s="317"/>
      <c r="K211" s="237"/>
    </row>
    <row r="212" spans="2:11" customFormat="1" ht="15" customHeight="1" x14ac:dyDescent="0.2">
      <c r="B212" s="261"/>
      <c r="C212" s="193"/>
      <c r="D212" s="193"/>
      <c r="E212" s="193"/>
      <c r="F212" s="214" t="s">
        <v>101</v>
      </c>
      <c r="G212" s="250"/>
      <c r="H212" s="318" t="s">
        <v>1013</v>
      </c>
      <c r="I212" s="318"/>
      <c r="J212" s="318"/>
      <c r="K212" s="262"/>
    </row>
    <row r="213" spans="2:11" customFormat="1" ht="15" customHeight="1" x14ac:dyDescent="0.2">
      <c r="B213" s="261"/>
      <c r="C213" s="193"/>
      <c r="D213" s="193"/>
      <c r="E213" s="193"/>
      <c r="F213" s="214" t="s">
        <v>1014</v>
      </c>
      <c r="G213" s="250"/>
      <c r="H213" s="318" t="s">
        <v>1177</v>
      </c>
      <c r="I213" s="318"/>
      <c r="J213" s="318"/>
      <c r="K213" s="262"/>
    </row>
    <row r="214" spans="2:11" customFormat="1" ht="15" customHeight="1" x14ac:dyDescent="0.2">
      <c r="B214" s="261"/>
      <c r="C214" s="193"/>
      <c r="D214" s="193"/>
      <c r="E214" s="193"/>
      <c r="F214" s="214"/>
      <c r="G214" s="250"/>
      <c r="H214" s="241"/>
      <c r="I214" s="241"/>
      <c r="J214" s="241"/>
      <c r="K214" s="262"/>
    </row>
    <row r="215" spans="2:11" customFormat="1" ht="15" customHeight="1" x14ac:dyDescent="0.2">
      <c r="B215" s="261"/>
      <c r="C215" s="193" t="s">
        <v>1137</v>
      </c>
      <c r="D215" s="193"/>
      <c r="E215" s="193"/>
      <c r="F215" s="214">
        <v>1</v>
      </c>
      <c r="G215" s="250"/>
      <c r="H215" s="318" t="s">
        <v>1178</v>
      </c>
      <c r="I215" s="318"/>
      <c r="J215" s="318"/>
      <c r="K215" s="262"/>
    </row>
    <row r="216" spans="2:11" customFormat="1" ht="15" customHeight="1" x14ac:dyDescent="0.2">
      <c r="B216" s="261"/>
      <c r="C216" s="193"/>
      <c r="D216" s="193"/>
      <c r="E216" s="193"/>
      <c r="F216" s="214">
        <v>2</v>
      </c>
      <c r="G216" s="250"/>
      <c r="H216" s="318" t="s">
        <v>1179</v>
      </c>
      <c r="I216" s="318"/>
      <c r="J216" s="318"/>
      <c r="K216" s="262"/>
    </row>
    <row r="217" spans="2:11" customFormat="1" ht="15" customHeight="1" x14ac:dyDescent="0.2">
      <c r="B217" s="261"/>
      <c r="C217" s="193"/>
      <c r="D217" s="193"/>
      <c r="E217" s="193"/>
      <c r="F217" s="214">
        <v>3</v>
      </c>
      <c r="G217" s="250"/>
      <c r="H217" s="318" t="s">
        <v>1180</v>
      </c>
      <c r="I217" s="318"/>
      <c r="J217" s="318"/>
      <c r="K217" s="262"/>
    </row>
    <row r="218" spans="2:11" customFormat="1" ht="15" customHeight="1" x14ac:dyDescent="0.2">
      <c r="B218" s="261"/>
      <c r="C218" s="193"/>
      <c r="D218" s="193"/>
      <c r="E218" s="193"/>
      <c r="F218" s="214">
        <v>4</v>
      </c>
      <c r="G218" s="250"/>
      <c r="H218" s="318" t="s">
        <v>1181</v>
      </c>
      <c r="I218" s="318"/>
      <c r="J218" s="318"/>
      <c r="K218" s="262"/>
    </row>
    <row r="219" spans="2:11" customFormat="1" ht="12.75" customHeight="1" x14ac:dyDescent="0.2">
      <c r="B219" s="263"/>
      <c r="C219" s="264"/>
      <c r="D219" s="264"/>
      <c r="E219" s="264"/>
      <c r="F219" s="264"/>
      <c r="G219" s="264"/>
      <c r="H219" s="264"/>
      <c r="I219" s="264"/>
      <c r="J219" s="264"/>
      <c r="K219" s="265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ARS - Stavební část</vt:lpstr>
      <vt:lpstr>ZTI - Zdravotně technické...</vt:lpstr>
      <vt:lpstr>ÚT - Vytápění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'ZTI - Zdravotně technické...'!Názvy_tisku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'ZTI - Zdravotně technické...'!Oblast_tisku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nina.podlahova@outlook.cz</cp:lastModifiedBy>
  <dcterms:created xsi:type="dcterms:W3CDTF">2024-06-24T09:32:43Z</dcterms:created>
  <dcterms:modified xsi:type="dcterms:W3CDTF">2024-06-24T09:43:29Z</dcterms:modified>
</cp:coreProperties>
</file>